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Volumes/JSTOJIĆ2025/OPĆINA PROLOŽAC /PRORAČUN 2025/PRIJEDLOG PRORAČUNA OPĆINE PROLOŽAC 2025. _ LIPANJ _ /FINALNI PRORAČUN USVOJENI _ 2025._/"/>
    </mc:Choice>
  </mc:AlternateContent>
  <xr:revisionPtr revIDLastSave="0" documentId="13_ncr:1_{11C0DB05-3F30-5B4A-B237-0142D9D0CA45}" xr6:coauthVersionLast="47" xr6:coauthVersionMax="47" xr10:uidLastSave="{00000000-0000-0000-0000-000000000000}"/>
  <bookViews>
    <workbookView xWindow="0" yWindow="780" windowWidth="34200" windowHeight="20060" tabRatio="763" xr2:uid="{00000000-000D-0000-FFFF-FFFF00000000}"/>
  </bookViews>
  <sheets>
    <sheet name="SAŽETAK" sheetId="1" r:id="rId1"/>
    <sheet name="Prihodi i rashodi po izvorima" sheetId="8" r:id="rId2"/>
    <sheet name=" Račun prihoda i rashoda" sheetId="3" r:id="rId3"/>
    <sheet name="Račun financiranja" sheetId="6" r:id="rId4"/>
    <sheet name="Račun financiranja po izvorima" sheetId="9" r:id="rId5"/>
    <sheet name="Rashodi prema funkcijskoj kl" sheetId="5" r:id="rId6"/>
    <sheet name="POSEBNI DIO" sheetId="7" r:id="rId7"/>
  </sheets>
  <definedNames>
    <definedName name="_xlnm.Print_Area" localSheetId="6">'POSEBNI DIO'!$A$1:$I$444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5" l="1"/>
  <c r="F12" i="5"/>
  <c r="D12" i="5"/>
  <c r="I14" i="1"/>
  <c r="J14" i="1"/>
  <c r="H14" i="1"/>
  <c r="I13" i="1"/>
  <c r="J13" i="1"/>
  <c r="I230" i="7"/>
  <c r="I231" i="7" s="1"/>
  <c r="I287" i="7"/>
  <c r="I286" i="7"/>
  <c r="C24" i="8"/>
  <c r="D24" i="8"/>
  <c r="B24" i="8"/>
  <c r="H425" i="7"/>
  <c r="H424" i="7"/>
  <c r="I424" i="7"/>
  <c r="I425" i="7" s="1"/>
  <c r="H350" i="7"/>
  <c r="I350" i="7"/>
  <c r="H349" i="7"/>
  <c r="I349" i="7"/>
  <c r="G349" i="7"/>
  <c r="G350" i="7" s="1"/>
  <c r="G33" i="3"/>
  <c r="H33" i="3"/>
  <c r="F33" i="3"/>
  <c r="G30" i="3"/>
  <c r="H30" i="3"/>
  <c r="F30" i="3"/>
  <c r="E34" i="5"/>
  <c r="F34" i="5"/>
  <c r="D34" i="5"/>
  <c r="E27" i="5"/>
  <c r="F27" i="5"/>
  <c r="D27" i="5"/>
  <c r="H326" i="7"/>
  <c r="H305" i="7"/>
  <c r="H235" i="7"/>
  <c r="I284" i="7"/>
  <c r="I291" i="7"/>
  <c r="H291" i="7"/>
  <c r="G312" i="7"/>
  <c r="H290" i="7"/>
  <c r="H289" i="7"/>
  <c r="H284" i="7"/>
  <c r="I235" i="7"/>
  <c r="G235" i="7"/>
  <c r="I228" i="7"/>
  <c r="H234" i="7"/>
  <c r="H233" i="7"/>
  <c r="H228" i="7"/>
  <c r="G228" i="7"/>
  <c r="I221" i="7"/>
  <c r="I220" i="7" s="1"/>
  <c r="H221" i="7"/>
  <c r="G227" i="7"/>
  <c r="G226" i="7"/>
  <c r="G221" i="7"/>
  <c r="H6" i="7"/>
  <c r="I6" i="7"/>
  <c r="G6" i="7"/>
  <c r="H220" i="7"/>
  <c r="G220" i="7"/>
  <c r="H134" i="7"/>
  <c r="I134" i="7"/>
  <c r="G134" i="7"/>
  <c r="I351" i="7"/>
  <c r="I352" i="7" s="1"/>
  <c r="I353" i="7" s="1"/>
  <c r="H351" i="7"/>
  <c r="H352" i="7" s="1"/>
  <c r="H353" i="7" s="1"/>
  <c r="G351" i="7"/>
  <c r="G352" i="7" s="1"/>
  <c r="G353" i="7" s="1"/>
  <c r="H188" i="7"/>
  <c r="H187" i="7"/>
  <c r="I187" i="7"/>
  <c r="I188" i="7" s="1"/>
  <c r="G188" i="7"/>
  <c r="G187" i="7"/>
  <c r="G185" i="7"/>
  <c r="I185" i="7"/>
  <c r="H185" i="7"/>
  <c r="C26" i="8"/>
  <c r="C25" i="8" s="1"/>
  <c r="D26" i="8"/>
  <c r="D25" i="8" s="1"/>
  <c r="B26" i="8"/>
  <c r="B14" i="8"/>
  <c r="D14" i="8"/>
  <c r="G28" i="3" l="1"/>
  <c r="H28" i="3"/>
  <c r="D39" i="5"/>
  <c r="H407" i="7"/>
  <c r="H408" i="7" s="1"/>
  <c r="I407" i="7"/>
  <c r="I408" i="7" s="1"/>
  <c r="G407" i="7"/>
  <c r="G408" i="7" s="1"/>
  <c r="I405" i="7"/>
  <c r="H405" i="7"/>
  <c r="G405" i="7"/>
  <c r="G409" i="7"/>
  <c r="H409" i="7"/>
  <c r="I409" i="7"/>
  <c r="H211" i="7"/>
  <c r="H212" i="7" s="1"/>
  <c r="G205" i="7"/>
  <c r="H94" i="7"/>
  <c r="H95" i="7" s="1"/>
  <c r="I94" i="7"/>
  <c r="I95" i="7" s="1"/>
  <c r="G94" i="7"/>
  <c r="G95" i="7" s="1"/>
  <c r="I21" i="1"/>
  <c r="I22" i="1" s="1"/>
  <c r="J21" i="1"/>
  <c r="J22" i="1" s="1"/>
  <c r="H21" i="1"/>
  <c r="H22" i="1" s="1"/>
  <c r="F28" i="3"/>
  <c r="H435" i="7"/>
  <c r="H436" i="7" s="1"/>
  <c r="I435" i="7"/>
  <c r="I436" i="7" s="1"/>
  <c r="G435" i="7"/>
  <c r="G436" i="7" s="1"/>
  <c r="G429" i="7"/>
  <c r="H384" i="7"/>
  <c r="H385" i="7" s="1"/>
  <c r="I384" i="7"/>
  <c r="I385" i="7" s="1"/>
  <c r="G384" i="7"/>
  <c r="G385" i="7" s="1"/>
  <c r="H380" i="7"/>
  <c r="H381" i="7" s="1"/>
  <c r="I380" i="7"/>
  <c r="I381" i="7" s="1"/>
  <c r="G380" i="7"/>
  <c r="G381" i="7" s="1"/>
  <c r="G378" i="7"/>
  <c r="I307" i="7"/>
  <c r="I308" i="7" s="1"/>
  <c r="H307" i="7"/>
  <c r="H308" i="7" s="1"/>
  <c r="I330" i="7"/>
  <c r="I331" i="7" s="1"/>
  <c r="I332" i="7" s="1"/>
  <c r="H330" i="7"/>
  <c r="H331" i="7" s="1"/>
  <c r="H332" i="7" s="1"/>
  <c r="G330" i="7"/>
  <c r="G331" i="7" s="1"/>
  <c r="G332" i="7" s="1"/>
  <c r="I321" i="7"/>
  <c r="I314" i="7"/>
  <c r="I315" i="7" s="1"/>
  <c r="I323" i="7"/>
  <c r="H323" i="7"/>
  <c r="H324" i="7" s="1"/>
  <c r="H325" i="7" s="1"/>
  <c r="G323" i="7"/>
  <c r="G324" i="7" s="1"/>
  <c r="G325" i="7" s="1"/>
  <c r="G307" i="7"/>
  <c r="G308" i="7" s="1"/>
  <c r="H300" i="7"/>
  <c r="H301" i="7" s="1"/>
  <c r="I295" i="7"/>
  <c r="I296" i="7" s="1"/>
  <c r="I297" i="7" s="1"/>
  <c r="I293" i="7"/>
  <c r="I294" i="7" s="1"/>
  <c r="G279" i="7"/>
  <c r="G280" i="7" s="1"/>
  <c r="I272" i="7"/>
  <c r="I273" i="7" s="1"/>
  <c r="H272" i="7"/>
  <c r="H273" i="7" s="1"/>
  <c r="I253" i="7"/>
  <c r="I254" i="7" s="1"/>
  <c r="I255" i="7" s="1"/>
  <c r="H253" i="7"/>
  <c r="G253" i="7"/>
  <c r="G254" i="7" s="1"/>
  <c r="G255" i="7" s="1"/>
  <c r="I211" i="7"/>
  <c r="I212" i="7" s="1"/>
  <c r="G211" i="7"/>
  <c r="G212" i="7" s="1"/>
  <c r="H207" i="7"/>
  <c r="H208" i="7" s="1"/>
  <c r="I207" i="7"/>
  <c r="I208" i="7" s="1"/>
  <c r="G207" i="7"/>
  <c r="G208" i="7" s="1"/>
  <c r="H196" i="7"/>
  <c r="H197" i="7" s="1"/>
  <c r="I196" i="7"/>
  <c r="I197" i="7" s="1"/>
  <c r="G196" i="7"/>
  <c r="G197" i="7" s="1"/>
  <c r="H192" i="7"/>
  <c r="H193" i="7" s="1"/>
  <c r="I192" i="7"/>
  <c r="I193" i="7" s="1"/>
  <c r="G192" i="7"/>
  <c r="G193" i="7" s="1"/>
  <c r="H179" i="7"/>
  <c r="H180" i="7" s="1"/>
  <c r="I179" i="7"/>
  <c r="I180" i="7" s="1"/>
  <c r="G179" i="7"/>
  <c r="G180" i="7" s="1"/>
  <c r="G177" i="7"/>
  <c r="H165" i="7"/>
  <c r="H166" i="7" s="1"/>
  <c r="G165" i="7"/>
  <c r="G166" i="7" s="1"/>
  <c r="I160" i="7"/>
  <c r="I161" i="7" s="1"/>
  <c r="I162" i="7" s="1"/>
  <c r="H160" i="7"/>
  <c r="H161" i="7" s="1"/>
  <c r="H162" i="7" s="1"/>
  <c r="G160" i="7"/>
  <c r="G161" i="7" s="1"/>
  <c r="G162" i="7" s="1"/>
  <c r="I158" i="7"/>
  <c r="I159" i="7" s="1"/>
  <c r="H158" i="7"/>
  <c r="H159" i="7" s="1"/>
  <c r="G158" i="7"/>
  <c r="G159" i="7" s="1"/>
  <c r="I153" i="7"/>
  <c r="I154" i="7" s="1"/>
  <c r="I155" i="7" s="1"/>
  <c r="H153" i="7"/>
  <c r="H154" i="7" s="1"/>
  <c r="H155" i="7" s="1"/>
  <c r="G153" i="7"/>
  <c r="G154" i="7" s="1"/>
  <c r="G155" i="7" s="1"/>
  <c r="I151" i="7"/>
  <c r="I152" i="7" s="1"/>
  <c r="H151" i="7"/>
  <c r="H152" i="7" s="1"/>
  <c r="G151" i="7"/>
  <c r="G152" i="7" s="1"/>
  <c r="H144" i="7"/>
  <c r="H145" i="7" s="1"/>
  <c r="I144" i="7"/>
  <c r="I145" i="7" s="1"/>
  <c r="I137" i="7"/>
  <c r="I138" i="7" s="1"/>
  <c r="H137" i="7"/>
  <c r="H138" i="7" s="1"/>
  <c r="I146" i="7"/>
  <c r="H146" i="7"/>
  <c r="G146" i="7"/>
  <c r="G147" i="7" s="1"/>
  <c r="G148" i="7" s="1"/>
  <c r="G144" i="7"/>
  <c r="G145" i="7" s="1"/>
  <c r="G121" i="7"/>
  <c r="F11" i="6" s="1"/>
  <c r="H36" i="7"/>
  <c r="H113" i="7"/>
  <c r="H114" i="7" s="1"/>
  <c r="H115" i="7" s="1"/>
  <c r="I113" i="7"/>
  <c r="I114" i="7" s="1"/>
  <c r="I115" i="7" s="1"/>
  <c r="G113" i="7"/>
  <c r="G114" i="7" s="1"/>
  <c r="G115" i="7" s="1"/>
  <c r="I300" i="7"/>
  <c r="I301" i="7" s="1"/>
  <c r="G137" i="7"/>
  <c r="G138" i="7" s="1"/>
  <c r="G424" i="7"/>
  <c r="G425" i="7" s="1"/>
  <c r="G230" i="7"/>
  <c r="G231" i="7" s="1"/>
  <c r="G244" i="7"/>
  <c r="G245" i="7" s="1"/>
  <c r="G293" i="7"/>
  <c r="G294" i="7" s="1"/>
  <c r="B23" i="8"/>
  <c r="E39" i="5"/>
  <c r="F39" i="5"/>
  <c r="E36" i="5"/>
  <c r="F36" i="5"/>
  <c r="E35" i="5"/>
  <c r="F35" i="5"/>
  <c r="E23" i="5"/>
  <c r="F23" i="5"/>
  <c r="E20" i="5"/>
  <c r="F20" i="5"/>
  <c r="E18" i="5"/>
  <c r="F18" i="5"/>
  <c r="E17" i="5"/>
  <c r="F17" i="5"/>
  <c r="H354" i="7"/>
  <c r="I354" i="7"/>
  <c r="G354" i="7"/>
  <c r="I429" i="7" l="1"/>
  <c r="H398" i="7"/>
  <c r="I398" i="7"/>
  <c r="H281" i="7"/>
  <c r="H282" i="7" s="1"/>
  <c r="H283" i="7" s="1"/>
  <c r="I281" i="7"/>
  <c r="I282" i="7" s="1"/>
  <c r="I283" i="7" s="1"/>
  <c r="H239" i="7"/>
  <c r="H240" i="7" s="1"/>
  <c r="H241" i="7" s="1"/>
  <c r="I239" i="7"/>
  <c r="I240" i="7" s="1"/>
  <c r="I241" i="7" s="1"/>
  <c r="H167" i="7"/>
  <c r="I167" i="7"/>
  <c r="G72" i="7" l="1"/>
  <c r="H69" i="7"/>
  <c r="I69" i="7"/>
  <c r="I13" i="7"/>
  <c r="H13" i="7"/>
  <c r="G13" i="7"/>
  <c r="H17" i="7"/>
  <c r="I17" i="7"/>
  <c r="G17" i="7"/>
  <c r="G23" i="7"/>
  <c r="I8" i="7" l="1"/>
  <c r="H8" i="7"/>
  <c r="H7" i="7" s="1"/>
  <c r="I70" i="7"/>
  <c r="I71" i="7" s="1"/>
  <c r="H70" i="7"/>
  <c r="H71" i="7" s="1"/>
  <c r="I7" i="7"/>
  <c r="G8" i="7"/>
  <c r="G7" i="7" s="1"/>
  <c r="F6" i="7"/>
  <c r="C23" i="8"/>
  <c r="D23" i="8"/>
  <c r="B25" i="8"/>
  <c r="B13" i="8"/>
  <c r="C14" i="8"/>
  <c r="C13" i="8" s="1"/>
  <c r="D13" i="8"/>
  <c r="B12" i="8"/>
  <c r="B11" i="8" s="1"/>
  <c r="C12" i="8"/>
  <c r="C11" i="8" s="1"/>
  <c r="D12" i="8"/>
  <c r="D11" i="8" s="1"/>
  <c r="B14" i="9"/>
  <c r="B13" i="9" s="1"/>
  <c r="C14" i="9"/>
  <c r="C13" i="9" s="1"/>
  <c r="D14" i="9"/>
  <c r="D13" i="9" s="1"/>
  <c r="B9" i="9" l="1"/>
  <c r="B8" i="9" s="1"/>
  <c r="C9" i="9"/>
  <c r="C8" i="9" s="1"/>
  <c r="D9" i="9"/>
  <c r="D8" i="9" s="1"/>
  <c r="G31" i="1" l="1"/>
  <c r="G32" i="1" s="1"/>
  <c r="F31" i="1"/>
  <c r="F32" i="1" s="1"/>
  <c r="F40" i="1"/>
  <c r="G37" i="1" s="1"/>
  <c r="G40" i="1" s="1"/>
  <c r="G23" i="1"/>
  <c r="F23" i="1"/>
  <c r="I337" i="7"/>
  <c r="H337" i="7"/>
  <c r="G337" i="7"/>
  <c r="G281" i="7"/>
  <c r="G282" i="7" s="1"/>
  <c r="G283" i="7" s="1"/>
  <c r="G246" i="7"/>
  <c r="G247" i="7" s="1"/>
  <c r="G248" i="7" s="1"/>
  <c r="G260" i="7"/>
  <c r="G261" i="7" s="1"/>
  <c r="G262" i="7" s="1"/>
  <c r="G274" i="7"/>
  <c r="G288" i="7"/>
  <c r="G295" i="7"/>
  <c r="G296" i="7" s="1"/>
  <c r="G297" i="7" s="1"/>
  <c r="G302" i="7"/>
  <c r="G303" i="7" s="1"/>
  <c r="G304" i="7" s="1"/>
  <c r="G309" i="7"/>
  <c r="G310" i="7" s="1"/>
  <c r="G311" i="7" s="1"/>
  <c r="G267" i="7"/>
  <c r="G268" i="7" s="1"/>
  <c r="G269" i="7" s="1"/>
  <c r="G316" i="7"/>
  <c r="G317" i="7" s="1"/>
  <c r="G318" i="7" s="1"/>
  <c r="H232" i="7"/>
  <c r="I232" i="7"/>
  <c r="I233" i="7" s="1"/>
  <c r="I234" i="7" s="1"/>
  <c r="H139" i="7"/>
  <c r="I139" i="7"/>
  <c r="G139" i="7"/>
  <c r="G140" i="7" s="1"/>
  <c r="G141" i="7" s="1"/>
  <c r="F10" i="6"/>
  <c r="H433" i="7"/>
  <c r="I433" i="7"/>
  <c r="F38" i="5" s="1"/>
  <c r="G433" i="7"/>
  <c r="D38" i="5" s="1"/>
  <c r="H429" i="7"/>
  <c r="H431" i="7"/>
  <c r="I431" i="7"/>
  <c r="I432" i="7" s="1"/>
  <c r="G431" i="7"/>
  <c r="G432" i="7" s="1"/>
  <c r="H426" i="7"/>
  <c r="I426" i="7"/>
  <c r="H418" i="7"/>
  <c r="E40" i="5" s="1"/>
  <c r="I418" i="7"/>
  <c r="F40" i="5" s="1"/>
  <c r="G418" i="7"/>
  <c r="D40" i="5" s="1"/>
  <c r="H414" i="7"/>
  <c r="I414" i="7"/>
  <c r="G414" i="7"/>
  <c r="H401" i="7"/>
  <c r="I401" i="7"/>
  <c r="G401" i="7"/>
  <c r="G398" i="7"/>
  <c r="H390" i="7"/>
  <c r="I390" i="7"/>
  <c r="G390" i="7"/>
  <c r="H382" i="7"/>
  <c r="I382" i="7"/>
  <c r="G382" i="7"/>
  <c r="H378" i="7"/>
  <c r="E32" i="5" s="1"/>
  <c r="I378" i="7"/>
  <c r="F32" i="5" s="1"/>
  <c r="D32" i="5"/>
  <c r="H374" i="7"/>
  <c r="E31" i="5" s="1"/>
  <c r="I374" i="7"/>
  <c r="F31" i="5" s="1"/>
  <c r="G374" i="7"/>
  <c r="D31" i="5" s="1"/>
  <c r="H370" i="7"/>
  <c r="I370" i="7"/>
  <c r="G370" i="7"/>
  <c r="H359" i="7"/>
  <c r="I359" i="7"/>
  <c r="G359" i="7"/>
  <c r="H344" i="7"/>
  <c r="H345" i="7" s="1"/>
  <c r="H346" i="7" s="1"/>
  <c r="I344" i="7"/>
  <c r="I345" i="7" s="1"/>
  <c r="I346" i="7" s="1"/>
  <c r="G344" i="7"/>
  <c r="H316" i="7"/>
  <c r="I316" i="7"/>
  <c r="H267" i="7"/>
  <c r="I267" i="7"/>
  <c r="I268" i="7" s="1"/>
  <c r="I269" i="7" s="1"/>
  <c r="H309" i="7"/>
  <c r="H310" i="7" s="1"/>
  <c r="H311" i="7" s="1"/>
  <c r="I309" i="7"/>
  <c r="I310" i="7" s="1"/>
  <c r="I311" i="7" s="1"/>
  <c r="H302" i="7"/>
  <c r="H303" i="7" s="1"/>
  <c r="H304" i="7" s="1"/>
  <c r="I302" i="7"/>
  <c r="I303" i="7" s="1"/>
  <c r="I304" i="7" s="1"/>
  <c r="H295" i="7"/>
  <c r="H296" i="7" s="1"/>
  <c r="H297" i="7" s="1"/>
  <c r="H288" i="7"/>
  <c r="I288" i="7"/>
  <c r="I289" i="7" s="1"/>
  <c r="I290" i="7" s="1"/>
  <c r="H274" i="7"/>
  <c r="H275" i="7" s="1"/>
  <c r="H276" i="7" s="1"/>
  <c r="I274" i="7"/>
  <c r="I275" i="7" s="1"/>
  <c r="I276" i="7" s="1"/>
  <c r="H260" i="7"/>
  <c r="I260" i="7"/>
  <c r="I261" i="7" s="1"/>
  <c r="I262" i="7" s="1"/>
  <c r="H246" i="7"/>
  <c r="H247" i="7" s="1"/>
  <c r="H248" i="7" s="1"/>
  <c r="I246" i="7"/>
  <c r="I247" i="7" s="1"/>
  <c r="I248" i="7" s="1"/>
  <c r="H225" i="7"/>
  <c r="H226" i="7" s="1"/>
  <c r="H227" i="7" s="1"/>
  <c r="I225" i="7"/>
  <c r="H217" i="7"/>
  <c r="I217" i="7"/>
  <c r="H209" i="7"/>
  <c r="I209" i="7"/>
  <c r="G209" i="7"/>
  <c r="H205" i="7"/>
  <c r="E22" i="5" s="1"/>
  <c r="E21" i="5" s="1"/>
  <c r="I205" i="7"/>
  <c r="F22" i="5" s="1"/>
  <c r="F21" i="5" s="1"/>
  <c r="D22" i="5"/>
  <c r="H202" i="7"/>
  <c r="H203" i="7" s="1"/>
  <c r="H204" i="7" s="1"/>
  <c r="I202" i="7"/>
  <c r="I203" i="7" s="1"/>
  <c r="I204" i="7" s="1"/>
  <c r="H194" i="7"/>
  <c r="E26" i="5" s="1"/>
  <c r="I194" i="7"/>
  <c r="F26" i="5" s="1"/>
  <c r="G194" i="7"/>
  <c r="D26" i="5" s="1"/>
  <c r="H190" i="7"/>
  <c r="I190" i="7"/>
  <c r="G190" i="7"/>
  <c r="H181" i="7"/>
  <c r="I181" i="7"/>
  <c r="G181" i="7"/>
  <c r="H177" i="7"/>
  <c r="I177" i="7"/>
  <c r="H174" i="7"/>
  <c r="H175" i="7" s="1"/>
  <c r="H176" i="7" s="1"/>
  <c r="I174" i="7"/>
  <c r="I175" i="7" s="1"/>
  <c r="I176" i="7" s="1"/>
  <c r="H130" i="7"/>
  <c r="E14" i="5" s="1"/>
  <c r="I130" i="7"/>
  <c r="F14" i="5" s="1"/>
  <c r="G130" i="7"/>
  <c r="D14" i="5" s="1"/>
  <c r="H126" i="7"/>
  <c r="I126" i="7"/>
  <c r="G126" i="7"/>
  <c r="H121" i="7"/>
  <c r="I121" i="7"/>
  <c r="H116" i="7"/>
  <c r="I116" i="7"/>
  <c r="G116" i="7"/>
  <c r="H108" i="7"/>
  <c r="G26" i="3" s="1"/>
  <c r="I108" i="7"/>
  <c r="H26" i="3" s="1"/>
  <c r="G108" i="7"/>
  <c r="F26" i="3" s="1"/>
  <c r="H104" i="7"/>
  <c r="I104" i="7"/>
  <c r="G104" i="7"/>
  <c r="H100" i="7"/>
  <c r="I100" i="7"/>
  <c r="G100" i="7"/>
  <c r="H96" i="7"/>
  <c r="I96" i="7"/>
  <c r="G96" i="7"/>
  <c r="H92" i="7"/>
  <c r="I92" i="7"/>
  <c r="G92" i="7"/>
  <c r="H88" i="7"/>
  <c r="I88" i="7"/>
  <c r="G88" i="7"/>
  <c r="H84" i="7"/>
  <c r="I84" i="7"/>
  <c r="G84" i="7"/>
  <c r="H80" i="7"/>
  <c r="I80" i="7"/>
  <c r="G80" i="7"/>
  <c r="H76" i="7"/>
  <c r="I76" i="7"/>
  <c r="G76" i="7"/>
  <c r="H72" i="7"/>
  <c r="E25" i="5" s="1"/>
  <c r="I72" i="7"/>
  <c r="F25" i="5" s="1"/>
  <c r="D25" i="5"/>
  <c r="G69" i="7"/>
  <c r="H61" i="7"/>
  <c r="I61" i="7"/>
  <c r="G61" i="7"/>
  <c r="H57" i="7"/>
  <c r="I57" i="7"/>
  <c r="G57" i="7"/>
  <c r="H52" i="7"/>
  <c r="I52" i="7"/>
  <c r="G52" i="7"/>
  <c r="H48" i="7"/>
  <c r="I48" i="7"/>
  <c r="G48" i="7"/>
  <c r="I44" i="7"/>
  <c r="F19" i="5" s="1"/>
  <c r="F16" i="5" s="1"/>
  <c r="H44" i="7"/>
  <c r="E19" i="5" s="1"/>
  <c r="E16" i="5" s="1"/>
  <c r="G44" i="7"/>
  <c r="D19" i="5" s="1"/>
  <c r="H40" i="7"/>
  <c r="I40" i="7"/>
  <c r="G40" i="7"/>
  <c r="I36" i="7"/>
  <c r="G36" i="7"/>
  <c r="I32" i="7"/>
  <c r="H32" i="7"/>
  <c r="G32" i="7"/>
  <c r="I27" i="7"/>
  <c r="H27" i="7"/>
  <c r="G27" i="7"/>
  <c r="I23" i="7"/>
  <c r="H23" i="7"/>
  <c r="F24" i="3"/>
  <c r="H366" i="7"/>
  <c r="I366" i="7"/>
  <c r="G174" i="7"/>
  <c r="G175" i="7" s="1"/>
  <c r="G176" i="7" s="1"/>
  <c r="G366" i="7"/>
  <c r="G426" i="7"/>
  <c r="G202" i="7"/>
  <c r="G203" i="7" s="1"/>
  <c r="G204" i="7" s="1"/>
  <c r="G167" i="7"/>
  <c r="G168" i="7" s="1"/>
  <c r="G217" i="7"/>
  <c r="G232" i="7"/>
  <c r="G233" i="7" s="1"/>
  <c r="G234" i="7" s="1"/>
  <c r="G239" i="7"/>
  <c r="G240" i="7" s="1"/>
  <c r="G241" i="7" s="1"/>
  <c r="G225" i="7"/>
  <c r="D17" i="5"/>
  <c r="D18" i="5"/>
  <c r="D23" i="5"/>
  <c r="D20" i="5"/>
  <c r="D36" i="5"/>
  <c r="D35" i="5"/>
  <c r="D28" i="8" l="1"/>
  <c r="D27" i="8" s="1"/>
  <c r="D22" i="8" s="1"/>
  <c r="I427" i="7"/>
  <c r="I428" i="7" s="1"/>
  <c r="H427" i="7"/>
  <c r="H428" i="7" s="1"/>
  <c r="C28" i="8"/>
  <c r="C27" i="8" s="1"/>
  <c r="C22" i="8" s="1"/>
  <c r="G427" i="7"/>
  <c r="G428" i="7" s="1"/>
  <c r="B28" i="8"/>
  <c r="B27" i="8" s="1"/>
  <c r="B22" i="8" s="1"/>
  <c r="H25" i="3"/>
  <c r="H29" i="3"/>
  <c r="H393" i="7"/>
  <c r="E29" i="5"/>
  <c r="H24" i="3"/>
  <c r="F11" i="5"/>
  <c r="G29" i="3"/>
  <c r="D29" i="5"/>
  <c r="G393" i="7"/>
  <c r="I140" i="7"/>
  <c r="I141" i="7" s="1"/>
  <c r="G24" i="3"/>
  <c r="E11" i="5"/>
  <c r="F25" i="3"/>
  <c r="F12" i="3"/>
  <c r="B16" i="8" s="1"/>
  <c r="B15" i="8" s="1"/>
  <c r="B10" i="8" s="1"/>
  <c r="H11" i="6"/>
  <c r="H10" i="6" s="1"/>
  <c r="H31" i="3"/>
  <c r="G25" i="3"/>
  <c r="G11" i="6"/>
  <c r="G10" i="6" s="1"/>
  <c r="G31" i="3"/>
  <c r="I393" i="7"/>
  <c r="F29" i="5"/>
  <c r="H140" i="7"/>
  <c r="H141" i="7" s="1"/>
  <c r="I226" i="7"/>
  <c r="I227" i="7" s="1"/>
  <c r="I189" i="7"/>
  <c r="H189" i="7"/>
  <c r="I56" i="7"/>
  <c r="I31" i="7"/>
  <c r="H120" i="7"/>
  <c r="H12" i="3"/>
  <c r="D16" i="8" s="1"/>
  <c r="D15" i="8" s="1"/>
  <c r="D10" i="8" s="1"/>
  <c r="E33" i="5"/>
  <c r="I413" i="7"/>
  <c r="I369" i="7"/>
  <c r="F30" i="5"/>
  <c r="G12" i="3"/>
  <c r="C16" i="8" s="1"/>
  <c r="C15" i="8" s="1"/>
  <c r="C10" i="8" s="1"/>
  <c r="F33" i="5"/>
  <c r="E30" i="5"/>
  <c r="H369" i="7"/>
  <c r="I120" i="7"/>
  <c r="H125" i="7"/>
  <c r="G369" i="7"/>
  <c r="D30" i="5"/>
  <c r="H413" i="7"/>
  <c r="H22" i="7"/>
  <c r="I22" i="7"/>
  <c r="I125" i="7"/>
  <c r="H56" i="7"/>
  <c r="H31" i="7"/>
  <c r="E24" i="5"/>
  <c r="F24" i="5"/>
  <c r="G56" i="7"/>
  <c r="D24" i="5"/>
  <c r="G70" i="7"/>
  <c r="G71" i="7" s="1"/>
  <c r="G413" i="7"/>
  <c r="G189" i="7"/>
  <c r="F37" i="5"/>
  <c r="E38" i="5"/>
  <c r="E37" i="5" s="1"/>
  <c r="D15" i="5"/>
  <c r="D13" i="5" s="1"/>
  <c r="G125" i="7"/>
  <c r="D11" i="5"/>
  <c r="G22" i="7"/>
  <c r="F15" i="5"/>
  <c r="F13" i="5" s="1"/>
  <c r="E15" i="5"/>
  <c r="E13" i="5" s="1"/>
  <c r="F31" i="3"/>
  <c r="G120" i="7"/>
  <c r="G31" i="7"/>
  <c r="F29" i="3"/>
  <c r="D16" i="5"/>
  <c r="D21" i="5"/>
  <c r="H21" i="7" l="1"/>
  <c r="G23" i="3"/>
  <c r="G21" i="7"/>
  <c r="I21" i="7"/>
  <c r="H23" i="3"/>
  <c r="F28" i="5"/>
  <c r="F10" i="5" s="1"/>
  <c r="E28" i="5"/>
  <c r="E10" i="5" s="1"/>
  <c r="F23" i="3"/>
  <c r="H13" i="1" s="1"/>
  <c r="D37" i="5"/>
  <c r="D28" i="5"/>
  <c r="D33" i="5"/>
  <c r="G16" i="3"/>
  <c r="I11" i="1" s="1"/>
  <c r="H16" i="3"/>
  <c r="J11" i="1" s="1"/>
  <c r="F16" i="3"/>
  <c r="H11" i="1" s="1"/>
  <c r="D10" i="5" l="1"/>
  <c r="F10" i="3"/>
  <c r="H10" i="1" s="1"/>
  <c r="H9" i="1" s="1"/>
  <c r="H10" i="3"/>
  <c r="J10" i="1" s="1"/>
  <c r="J9" i="1" s="1"/>
  <c r="G10" i="3"/>
  <c r="I10" i="1" s="1"/>
  <c r="I9" i="1" s="1"/>
  <c r="H12" i="1"/>
  <c r="I12" i="1" l="1"/>
  <c r="I15" i="1" s="1"/>
  <c r="I23" i="1" s="1"/>
  <c r="H15" i="1"/>
  <c r="H23" i="1" s="1"/>
  <c r="J12" i="1"/>
  <c r="J15" i="1" s="1"/>
  <c r="J23" i="1" s="1"/>
</calcChain>
</file>

<file path=xl/sharedStrings.xml><?xml version="1.0" encoding="utf-8"?>
<sst xmlns="http://schemas.openxmlformats.org/spreadsheetml/2006/main" count="836" uniqueCount="335">
  <si>
    <t>PRIHODI UKUPNO</t>
  </si>
  <si>
    <t>PRIHODI POSLOVANJA</t>
  </si>
  <si>
    <t>PRIHODI OD PRODAJE NEFINANCIJSKE IMOVINE</t>
  </si>
  <si>
    <t>RASHODI UKUPNO</t>
  </si>
  <si>
    <t>RASHODI  POSLOVANJA</t>
  </si>
  <si>
    <t>RASHODI ZA NABAVU NEFINANCIJSKE IMOVINE</t>
  </si>
  <si>
    <t>RAZLIKA - VIŠAK / MANJAK</t>
  </si>
  <si>
    <t>VIŠAK / MANJAK IZ PRETHODNE(IH) GODINE KOJI ĆE SE RASPOREDITI / POKRITI</t>
  </si>
  <si>
    <t>PRIMICI OD FINANCIJSKE IMOVINE I ZADUŽIVANJA</t>
  </si>
  <si>
    <t>IZDACI ZA FINANCIJSKU IMOVINU I OTPLATE ZAJMOVA</t>
  </si>
  <si>
    <t>NETO FINANCIRANJE</t>
  </si>
  <si>
    <t>VIŠAK / MANJAK + NETO FINANCIRANJE</t>
  </si>
  <si>
    <t>Izvršenje 2021.</t>
  </si>
  <si>
    <t>Plan 2022.</t>
  </si>
  <si>
    <t>Naziv prihoda</t>
  </si>
  <si>
    <t xml:space="preserve">A. RAČUN PRIHODA I RASHODA </t>
  </si>
  <si>
    <t>Razred</t>
  </si>
  <si>
    <t>Skupina</t>
  </si>
  <si>
    <t>Prihodi poslovanja</t>
  </si>
  <si>
    <t>Prihodi od poreza</t>
  </si>
  <si>
    <t>Opći prihodi i primici</t>
  </si>
  <si>
    <t>Prihodi od prodaje nefinancijske imovine</t>
  </si>
  <si>
    <t>Prihodi od prodaje neproizvedene dugotrajne imovine</t>
  </si>
  <si>
    <t>Naziv rashoda</t>
  </si>
  <si>
    <t>Rashodi poslovanja</t>
  </si>
  <si>
    <t>Rashodi za zaposlene</t>
  </si>
  <si>
    <t>Rashodi za nabavu nefinancijske imovine</t>
  </si>
  <si>
    <t>Rashodi za nabavu neproizvedene dugotrajne imovine</t>
  </si>
  <si>
    <t>RASHODI PREMA FUNKCIJSKOJ KLASIFIKACIJI</t>
  </si>
  <si>
    <t>BROJČANA OZNAKA I NAZIV</t>
  </si>
  <si>
    <t>UKUPNI RASHODI</t>
  </si>
  <si>
    <t>01 Opće javne usluge</t>
  </si>
  <si>
    <t>011 Izvršna i zakonodavna tijela, financijski i fiskalni poslovi</t>
  </si>
  <si>
    <t>04 Ekonomski poslovi</t>
  </si>
  <si>
    <t>041 Opći ekonomski, trgovački i poslovi vezani uz rad</t>
  </si>
  <si>
    <t>Primici od financijske imovine i zaduživanja</t>
  </si>
  <si>
    <t>Izdaci za financijsku imovinu i otplate zajmova</t>
  </si>
  <si>
    <t>II. POSEBNI DIO</t>
  </si>
  <si>
    <t>I. OPĆI DIO</t>
  </si>
  <si>
    <t>Šifra</t>
  </si>
  <si>
    <t xml:space="preserve">Naziv </t>
  </si>
  <si>
    <t>Materijalni rashodi</t>
  </si>
  <si>
    <t>Primici od zaduživanja</t>
  </si>
  <si>
    <t>Izdaci za otplatu glavnice primljenih kredita i zajmova</t>
  </si>
  <si>
    <t>Vlastiti prihodi</t>
  </si>
  <si>
    <t>B) SAŽETAK RAČUNA FINANCIRANJA</t>
  </si>
  <si>
    <t>A) SAŽETAK RAČUNA PRIHODA I RASHODA</t>
  </si>
  <si>
    <t>Izvršenje 2021.**</t>
  </si>
  <si>
    <t>Plan 2022.**</t>
  </si>
  <si>
    <t>Rashodi za nabavu proizvedene dugotrajne imovine</t>
  </si>
  <si>
    <t>Prihodi od imovine</t>
  </si>
  <si>
    <t>Naziv</t>
  </si>
  <si>
    <t>03 Javni red i sigurnost</t>
  </si>
  <si>
    <t xml:space="preserve">032 Usluge protupožarne zaštite </t>
  </si>
  <si>
    <t>042 Poljoprivreda, šumarstvo, ribolovstvo i lov</t>
  </si>
  <si>
    <t xml:space="preserve">045 Promet </t>
  </si>
  <si>
    <t xml:space="preserve">05 Zaštita okoliša </t>
  </si>
  <si>
    <t>051 Gospodarenje otpadom</t>
  </si>
  <si>
    <t>06 Usluge unaprjeđenja stanovanja i zajednice</t>
  </si>
  <si>
    <t xml:space="preserve">063 Opskrba vodom </t>
  </si>
  <si>
    <t xml:space="preserve">064 Ulična rasjeta </t>
  </si>
  <si>
    <t xml:space="preserve">08 Rekracija, kultura i religija </t>
  </si>
  <si>
    <t xml:space="preserve">081 Službe rekreacije i sporta </t>
  </si>
  <si>
    <t>082 Službe kulture</t>
  </si>
  <si>
    <t xml:space="preserve">083 Službe emitiranja i izdavanja </t>
  </si>
  <si>
    <t xml:space="preserve">084 Religijske i druge službe zajednice </t>
  </si>
  <si>
    <t xml:space="preserve">09 Obrazovanje </t>
  </si>
  <si>
    <t xml:space="preserve">091 Predškolsko i osnovno obrazovanje </t>
  </si>
  <si>
    <t xml:space="preserve">094 Visoka naobrazba </t>
  </si>
  <si>
    <t xml:space="preserve">10 Socijalna zaštita </t>
  </si>
  <si>
    <t xml:space="preserve">104 Obitelj i djeca </t>
  </si>
  <si>
    <t xml:space="preserve">107 Socijalna pomoć stanovništvu koje nije obuhvaćeno redovnim socijalnim programom </t>
  </si>
  <si>
    <t>Pomoći iz inozemstva i od subjekata unutar općeg proračuna</t>
  </si>
  <si>
    <t xml:space="preserve">Prihodi od upravnih i administrativnih pristojbi, pristojbi po posebnim propisima i naknadama </t>
  </si>
  <si>
    <t xml:space="preserve">Kazne, upravne mjere i ostali prihodi </t>
  </si>
  <si>
    <t xml:space="preserve">Prihodi od prodaje proizvedene dugotrajne imovine </t>
  </si>
  <si>
    <t xml:space="preserve">Financijski rashodi </t>
  </si>
  <si>
    <t xml:space="preserve">Subvencije </t>
  </si>
  <si>
    <t xml:space="preserve">Pomoći dane u inozemstvo i unutar općeg proračuna </t>
  </si>
  <si>
    <t xml:space="preserve">Naknade građanima i kućanstvima ne temelju osiguranja i druge naknade </t>
  </si>
  <si>
    <t xml:space="preserve">Donacije i ostali rashodi </t>
  </si>
  <si>
    <t>Rashodi za nabavu proizvedene  dugotrajne imovine</t>
  </si>
  <si>
    <t>RAZDJEL 001</t>
  </si>
  <si>
    <t>JEDINSTVENI UPRAVNI ODJEL</t>
  </si>
  <si>
    <t>OPĆINSKO VIJEĆE</t>
  </si>
  <si>
    <t>GLAVA 001 01</t>
  </si>
  <si>
    <t>Donošenje akata i mjera</t>
  </si>
  <si>
    <t xml:space="preserve">Redovan rad Općinskog vijeća </t>
  </si>
  <si>
    <t xml:space="preserve">Potpora radu političkih stranaka </t>
  </si>
  <si>
    <t>PROGRAM 1001</t>
  </si>
  <si>
    <t>GLAVA 001 02</t>
  </si>
  <si>
    <t>Aktivnost A1001 01</t>
  </si>
  <si>
    <t xml:space="preserve">Rashodi za zaposlene </t>
  </si>
  <si>
    <t>Aktivnost A1001 02</t>
  </si>
  <si>
    <t xml:space="preserve">Reprezentacija </t>
  </si>
  <si>
    <t>PROGRAM 1002</t>
  </si>
  <si>
    <t xml:space="preserve">Rashodi poslovanja </t>
  </si>
  <si>
    <t>Aktivnost A1002 01</t>
  </si>
  <si>
    <t>Aktivnost A1002 02</t>
  </si>
  <si>
    <t>PROGRAM 1003</t>
  </si>
  <si>
    <t xml:space="preserve">Rashodi za materijal i energiju </t>
  </si>
  <si>
    <t>Aktivnost A1003 01</t>
  </si>
  <si>
    <t xml:space="preserve">Uredski materijal </t>
  </si>
  <si>
    <t>Aktivnost A1003 02</t>
  </si>
  <si>
    <t xml:space="preserve">Materijalni rashodi </t>
  </si>
  <si>
    <t>Aktivnost A1003 03</t>
  </si>
  <si>
    <t>Aktivnost A 1003 04</t>
  </si>
  <si>
    <t>Aktivnost A1003 05</t>
  </si>
  <si>
    <t>PROGRAM 1004</t>
  </si>
  <si>
    <t xml:space="preserve">Rashodi za usluge </t>
  </si>
  <si>
    <t>Aktivnost A1004 01</t>
  </si>
  <si>
    <t>Aktivnost A1004 02</t>
  </si>
  <si>
    <t xml:space="preserve">Poštarina </t>
  </si>
  <si>
    <t>Aktivnost A 1004 03</t>
  </si>
  <si>
    <t>Aktivnost A1004 04</t>
  </si>
  <si>
    <t>Aktivnost A1004 05</t>
  </si>
  <si>
    <t>Aktivnost A1004 06</t>
  </si>
  <si>
    <t xml:space="preserve">Opskrba vodom </t>
  </si>
  <si>
    <t>Aktivnost A1004 07</t>
  </si>
  <si>
    <t>Aktivnost A1004 08</t>
  </si>
  <si>
    <t>Aktivnost A1004 09</t>
  </si>
  <si>
    <t>Aktivnost A1004 10</t>
  </si>
  <si>
    <t>Aktivnost A1004 11</t>
  </si>
  <si>
    <t>Aktivnost A1004 12</t>
  </si>
  <si>
    <t>Aktivnost A1004 13</t>
  </si>
  <si>
    <t>Aktivnost A1004 14</t>
  </si>
  <si>
    <t>PROGRAM 1005</t>
  </si>
  <si>
    <t>Aktivnost A1005 01</t>
  </si>
  <si>
    <t>PROGRAM 1006</t>
  </si>
  <si>
    <t>Aktivnost A1006 01</t>
  </si>
  <si>
    <t>Aktivnost A1006 02</t>
  </si>
  <si>
    <t>PROGRAM 1007</t>
  </si>
  <si>
    <t>Aktivnost A1007 01</t>
  </si>
  <si>
    <t xml:space="preserve">092 Srednjoškolsko obrazovanje </t>
  </si>
  <si>
    <t xml:space="preserve">Tekuće donacije u novcu </t>
  </si>
  <si>
    <t xml:space="preserve">Protupožarna i civilna zaštita </t>
  </si>
  <si>
    <t xml:space="preserve">Javna vatrogasna postrojba </t>
  </si>
  <si>
    <t xml:space="preserve">Civilna zaštita i gorska služba spašavanja </t>
  </si>
  <si>
    <t xml:space="preserve">Izgradnja objekata i uređenje komunalne infrastrukture </t>
  </si>
  <si>
    <t xml:space="preserve">Rashodi za nabavu nefinancijske imovine </t>
  </si>
  <si>
    <t>Izgradnja groblja</t>
  </si>
  <si>
    <t>Izvor financiranja 11</t>
  </si>
  <si>
    <t>PROGRAM 1012</t>
  </si>
  <si>
    <t>Aktivnost A1012 01</t>
  </si>
  <si>
    <t>Aktivnost A1012 02</t>
  </si>
  <si>
    <t>Aktivnost A1012 03</t>
  </si>
  <si>
    <t>Izvor financiranja 52</t>
  </si>
  <si>
    <t>Ostale pomoći i darovnice</t>
  </si>
  <si>
    <t xml:space="preserve">Rashodi za nabavu proizvedene dugotrajne imovine </t>
  </si>
  <si>
    <t>Izvor financiranja  11</t>
  </si>
  <si>
    <t>Izvor financiranja  52</t>
  </si>
  <si>
    <t xml:space="preserve">Opći prihodi i primici </t>
  </si>
  <si>
    <t xml:space="preserve">Ostale pomoći i darovnice </t>
  </si>
  <si>
    <t xml:space="preserve">KLASA: </t>
  </si>
  <si>
    <t xml:space="preserve">URBROJ: </t>
  </si>
  <si>
    <t xml:space="preserve">Općinski načelnik </t>
  </si>
  <si>
    <t>OPĆINSKI NAČELNIK I UPRAVNI ODJEL</t>
  </si>
  <si>
    <t xml:space="preserve">Donošenje i provedba akata i mjera iz djelokruga izvršnog tijela </t>
  </si>
  <si>
    <t xml:space="preserve">Rashoodi za zaposlene </t>
  </si>
  <si>
    <t>Literatura (publikacije, časopisi, knjige,  suf. izdav. knjiga i sl.)</t>
  </si>
  <si>
    <t xml:space="preserve">Materijal i sredstva za čišćenje i održavanje općine </t>
  </si>
  <si>
    <t>Motorni benzin i dizel gorivo</t>
  </si>
  <si>
    <t>Nabavka sitnog inventara i opreme</t>
  </si>
  <si>
    <t>Nabavka autoguma i rezervnih djelova za sl. vozilo, održ. služ. vozila</t>
  </si>
  <si>
    <t>Aktivnost A1003 06</t>
  </si>
  <si>
    <t xml:space="preserve">Usluge telefona, telefaksa i interneta </t>
  </si>
  <si>
    <t xml:space="preserve">Iznošenje i odvoz smeća- Groblja i zgrada Općine </t>
  </si>
  <si>
    <t>Odvjetnici, javni bilježnici- usluge</t>
  </si>
  <si>
    <t>Dokumentacija zaštite na radu, procjena rizika od požara i el. nepogoda</t>
  </si>
  <si>
    <t xml:space="preserve">Troškovi službenih putovanja </t>
  </si>
  <si>
    <t>Izrada strateških dokumenata</t>
  </si>
  <si>
    <t>Oglasi</t>
  </si>
  <si>
    <t xml:space="preserve">Promidžbene usluge </t>
  </si>
  <si>
    <t>Članarina LAG Adrion</t>
  </si>
  <si>
    <t>Bankarski troškovi i troškovi platnog prometa</t>
  </si>
  <si>
    <t xml:space="preserve">Ostali nespomenuti rashodi </t>
  </si>
  <si>
    <t xml:space="preserve">Otplata kredita- zaduživanje </t>
  </si>
  <si>
    <t>Javni dug- Otplata kredita za kapitalnu investiciju "Izgradnja sekundarne kanalizacijske mreže Općine"</t>
  </si>
  <si>
    <t>Javne potrebe u obrazovanju Općine Proložac</t>
  </si>
  <si>
    <t>Aktivnost A1007 03</t>
  </si>
  <si>
    <t>Aktivnost A1007 04</t>
  </si>
  <si>
    <t>Aktivnost A1007 05</t>
  </si>
  <si>
    <t xml:space="preserve">Sufinanciranje javnog prijevoza srednjoškolskih učenika i linijskog prijevoza </t>
  </si>
  <si>
    <t>Naknade građanima i kućanstvima</t>
  </si>
  <si>
    <t xml:space="preserve">Studentski prijevoz i studentske stipendije </t>
  </si>
  <si>
    <t xml:space="preserve">Radne zadaće za osnovnoškolce </t>
  </si>
  <si>
    <t xml:space="preserve">Nagrade za učenike i studente za ostvarene rezultate </t>
  </si>
  <si>
    <t>PROGRAM 1008</t>
  </si>
  <si>
    <t xml:space="preserve">Održavanje objekata i uređenja komunalne infrastrukture i zaštita okoliša </t>
  </si>
  <si>
    <t>Aktivnost A1008 01</t>
  </si>
  <si>
    <t>Aktivnost A1008 02</t>
  </si>
  <si>
    <t xml:space="preserve">Materijal i djelovi za održavanje javne rasvjete </t>
  </si>
  <si>
    <t>Aktivnost A1008 03</t>
  </si>
  <si>
    <t xml:space="preserve">Električna energija- javna rasvjeta </t>
  </si>
  <si>
    <t>Aktivnost A1008 04</t>
  </si>
  <si>
    <t>Aktivnost A1008 05</t>
  </si>
  <si>
    <t xml:space="preserve">Održavanje postrojenja i opreme </t>
  </si>
  <si>
    <t>Aktivnost A1008 06</t>
  </si>
  <si>
    <t xml:space="preserve">Održavanje javnih površina Općine </t>
  </si>
  <si>
    <t>PROGRAM 1009</t>
  </si>
  <si>
    <t>Kapitalni projekt K1009 01</t>
  </si>
  <si>
    <t xml:space="preserve">Izgradnja i sanacija lokalnih i nerazvrstanih cesta </t>
  </si>
  <si>
    <t>Kapitalni projekt K1009 02</t>
  </si>
  <si>
    <t xml:space="preserve">Ostale pomoći i darovnica </t>
  </si>
  <si>
    <t>Kapitalni projekt K1009 03</t>
  </si>
  <si>
    <t xml:space="preserve">Izgradnja seku. Kanalizacacijske mreže i odvodnih kanala na području Općine Proložac, aglomeracija </t>
  </si>
  <si>
    <t xml:space="preserve">Izgradnja vodoopskrbne mreže Općine Proložac </t>
  </si>
  <si>
    <t>Kapitalni projekt K1009 04</t>
  </si>
  <si>
    <t>Kapitalni projekt K1009 05</t>
  </si>
  <si>
    <t>Kapitalni projekt K1009 06</t>
  </si>
  <si>
    <t xml:space="preserve">Izgradnja reciklažnog dvorišta </t>
  </si>
  <si>
    <t>Kapitalni projekt K1009 07</t>
  </si>
  <si>
    <t xml:space="preserve">Izgradnja nogostupa na području Općine Proložac </t>
  </si>
  <si>
    <t>Kapitalni projekt K1009 08</t>
  </si>
  <si>
    <t>Izgradnja javne rasvjete</t>
  </si>
  <si>
    <t>Kapitalni projekt K1009 09</t>
  </si>
  <si>
    <t xml:space="preserve">Izmjera K.O. Postranje formiranje zemljišnih knjiga </t>
  </si>
  <si>
    <t>Kapitalni projekt K1009 11</t>
  </si>
  <si>
    <t>PROGRAM 1010</t>
  </si>
  <si>
    <t xml:space="preserve">Razvoj poljoprivrede i gospodarstva </t>
  </si>
  <si>
    <t>Aktivnost A1010 01</t>
  </si>
  <si>
    <t xml:space="preserve">Sufinanciranje županijskog programa- Nabavka sadnog materijala za poljoprivrednike </t>
  </si>
  <si>
    <t>Aktivnost A1010 02</t>
  </si>
  <si>
    <t>Poduzetnički centar Proložac d.o.o.</t>
  </si>
  <si>
    <t>PROGRAM 1011</t>
  </si>
  <si>
    <t xml:space="preserve">Program javnih potreba u kulturi </t>
  </si>
  <si>
    <t>Aktivnost A1011 01</t>
  </si>
  <si>
    <t xml:space="preserve">Dan Općine </t>
  </si>
  <si>
    <t>Aktivnost A1011 02</t>
  </si>
  <si>
    <t>Aktivnost A1011 05</t>
  </si>
  <si>
    <t>Aktivnost A1011 04</t>
  </si>
  <si>
    <t xml:space="preserve">Vjerske zajednice- pomoć u radu- župa Proložac i župa Ričice </t>
  </si>
  <si>
    <t>Kulturne i civilne udruge- prema programu rada</t>
  </si>
  <si>
    <t xml:space="preserve">Zaštita kulturnih dobara, te izgradnja spomen obilježja za sve poginule hrvatske branitelje </t>
  </si>
  <si>
    <t xml:space="preserve">Javne potrebe u sportu i uređenje turističkih sadržaja </t>
  </si>
  <si>
    <t>Nogometni klub "Mladost"</t>
  </si>
  <si>
    <t xml:space="preserve">Sportske udruge- prema programu rada </t>
  </si>
  <si>
    <t xml:space="preserve">Proložac Sport </t>
  </si>
  <si>
    <t xml:space="preserve">Uređenje Zelene Katedrale </t>
  </si>
  <si>
    <t>PROGRAM 1013</t>
  </si>
  <si>
    <t xml:space="preserve">Program javnih potreba u socijalnoj skrbi </t>
  </si>
  <si>
    <t xml:space="preserve">Udruga obitelji hrvatskih branitelja poginulih u Domovinskom ratu </t>
  </si>
  <si>
    <t xml:space="preserve">Pomoć u novcu pojedincima i obiteljima- jednokratne pomoći </t>
  </si>
  <si>
    <t xml:space="preserve">Naknade građanima i kućanstvima </t>
  </si>
  <si>
    <t xml:space="preserve">Potpora majkama za novorođeno dijete </t>
  </si>
  <si>
    <t>Program Zaželi, briga za potrebite (pomoć starijima i nemoćnima)</t>
  </si>
  <si>
    <t xml:space="preserve">Crveni križ Imotski </t>
  </si>
  <si>
    <t>Aktivnost A1013 01</t>
  </si>
  <si>
    <t>Aktivnost A1013 02</t>
  </si>
  <si>
    <t>Aktivnost A1013 03</t>
  </si>
  <si>
    <t>Aktivnost A1013 04</t>
  </si>
  <si>
    <t>Aktivnost A1013 05</t>
  </si>
  <si>
    <t xml:space="preserve">022 Civilna zaštita </t>
  </si>
  <si>
    <t>066 Rashodi vezani uz stanovanje i kom. Pogodnosti koji nisu drugdje svrstani</t>
  </si>
  <si>
    <t xml:space="preserve">052 Gospodarenjem otpadnim vodama </t>
  </si>
  <si>
    <t xml:space="preserve">102 Starost </t>
  </si>
  <si>
    <t xml:space="preserve">043 Gorivo i energija </t>
  </si>
  <si>
    <t>Projekcija proračuna
za 2026.</t>
  </si>
  <si>
    <t>Aktivnost A1007 06</t>
  </si>
  <si>
    <t>Izgradnja telekomunikacijske infrastrukture</t>
  </si>
  <si>
    <t>J</t>
  </si>
  <si>
    <t>Plan 2023.</t>
  </si>
  <si>
    <t>PRIHODI POSLOVANJA PREMA EKONOMSKOJ KLASIFIKACIJI</t>
  </si>
  <si>
    <t>RASHODI POSLOVANJA PREMA EKONOMSKOJ KLASIFIKACIJI</t>
  </si>
  <si>
    <t>EUR</t>
  </si>
  <si>
    <t xml:space="preserve">C) PRENESENI VIŠAK ILI PRENESENI MANJAK </t>
  </si>
  <si>
    <t>Izvršenje 2022.*</t>
  </si>
  <si>
    <t>PRIJENOS VIŠKA / MANJKA IZ PRETHODNE(IH) GODINE</t>
  </si>
  <si>
    <t>PRIJENOS VIŠKA / MANJKA U SLJEDEĆE RAZDOBLJE</t>
  </si>
  <si>
    <t>VIŠAK / MANJAK + NETO FINANCIRANJE + PRIJENOS VIŠKA / MANJKA IZ PRETHODNE(IH) GODINE - PRIJENOS VIŠKA / MANJKA U SLJEDEĆE RAZDOBLJE</t>
  </si>
  <si>
    <t>D) VIŠEGODIŠNJI PLAN URAVNOTEŽENJA</t>
  </si>
  <si>
    <t>VIŠAK / MANJAK TEKUĆE GODINE</t>
  </si>
  <si>
    <t>PRIHODI POSLOVANJA PREMA IZVORIMA FINANCIRANJA</t>
  </si>
  <si>
    <t>Brojčana oznaka i naziv</t>
  </si>
  <si>
    <t>1 Opći prihodi i primici</t>
  </si>
  <si>
    <t xml:space="preserve">   11 Opći prihodi i primici</t>
  </si>
  <si>
    <t>…</t>
  </si>
  <si>
    <t>3 Vlastiti prihodi</t>
  </si>
  <si>
    <t xml:space="preserve">  31 Vlastiti prihodi</t>
  </si>
  <si>
    <t>RASHODI POSLOVANJA PREMA IZVORIMA FINANCIRANJA</t>
  </si>
  <si>
    <t>B. RAČUN FINANCIRANJA PREMA IZVORIMA FINANCIRANJA</t>
  </si>
  <si>
    <t>PRIMICI UKUPNO</t>
  </si>
  <si>
    <t>8 Namjenski primici od zaduživanja</t>
  </si>
  <si>
    <t xml:space="preserve">   81 Namjenski primici od zaduživanja</t>
  </si>
  <si>
    <t>IZDACI UKUPNO</t>
  </si>
  <si>
    <t xml:space="preserve">  11 Opći prihodi i primici</t>
  </si>
  <si>
    <t>B. RAČUN FINANCIRANJA PREMA EKONOMSKOJ KLASIFIKACIJI</t>
  </si>
  <si>
    <t>5 Pomoći</t>
  </si>
  <si>
    <t xml:space="preserve">  '52 Ostale pomoći</t>
  </si>
  <si>
    <t>Izvor financiranja 31</t>
  </si>
  <si>
    <t>PRIJEDLOG PRORAČUNA OPĆINE PROLOŽAC ZA 2025. I PROJEKCIJA ZA 2026. I 2027. GODINU</t>
  </si>
  <si>
    <t>Proračun za 2025.</t>
  </si>
  <si>
    <t>Projekcija proračuna
za 2027.</t>
  </si>
  <si>
    <t>Izvršenje 1.1.2024.- 11.11.2024.</t>
  </si>
  <si>
    <t>Izvršenje 1.1.2024.-11.11.2024.</t>
  </si>
  <si>
    <t xml:space="preserve">Izgradnja novog dječjeg vrtića </t>
  </si>
  <si>
    <t>Aktivnost A1001 03</t>
  </si>
  <si>
    <t>Lokalni izbori 2025.</t>
  </si>
  <si>
    <t xml:space="preserve">Informatička podrška - računalne usluge, računovodstvene i digitalne usluge </t>
  </si>
  <si>
    <t>Uređenje prostora-sanacija okoliša</t>
  </si>
  <si>
    <t>Aktivnost A1004 15</t>
  </si>
  <si>
    <t xml:space="preserve">Zbrinjavanje napuštenih životinja </t>
  </si>
  <si>
    <t>Sufinanciranje dječjeg vrtića Proložac</t>
  </si>
  <si>
    <t>Sufinanciranje dječih vrtića Imotski</t>
  </si>
  <si>
    <t>Sufinanciranje dječih vrtića Ribica</t>
  </si>
  <si>
    <t>Sufinanciranje dječih vrtića Loptica</t>
  </si>
  <si>
    <t>Javni radovi na području Općine Proložac kroz 2025.</t>
  </si>
  <si>
    <t>Izgradnja svlačionica uz nogometno igralište Šarapov</t>
  </si>
  <si>
    <t xml:space="preserve">Toni Grbavac Garac </t>
  </si>
  <si>
    <t>Uređenje športskog centra Nuga</t>
  </si>
  <si>
    <t>Uređenje "Blagajne"</t>
  </si>
  <si>
    <t xml:space="preserve">Uređenje šetnica </t>
  </si>
  <si>
    <t xml:space="preserve">Izgradnja novih i obnova postojećih trgova, vidikovaca i odmarališta </t>
  </si>
  <si>
    <t xml:space="preserve">Izgradnja i uređenje dječjih igrališta </t>
  </si>
  <si>
    <t>Financiranje lokalnih medija i servisa</t>
  </si>
  <si>
    <t xml:space="preserve">Malonogometni turnir sela i zaseoka Općine Proložac </t>
  </si>
  <si>
    <t>Uređenje nogometnih  igrališta na području Općine Proložac</t>
  </si>
  <si>
    <t>Aktivnost A1007 02</t>
  </si>
  <si>
    <t>Aktivnost A1007 07</t>
  </si>
  <si>
    <t>Aktivnost A1007 08</t>
  </si>
  <si>
    <t>Kapitalni projekt K1009 10</t>
  </si>
  <si>
    <t>Kapitalni projket K1009 12</t>
  </si>
  <si>
    <t>Kapitalni projekt K1009 13</t>
  </si>
  <si>
    <t>Aktivnost K1009 14</t>
  </si>
  <si>
    <t>Aktivnost K1009 15</t>
  </si>
  <si>
    <t>Aktivnost K1009 16</t>
  </si>
  <si>
    <t>Kapitalni projekt K1009 17</t>
  </si>
  <si>
    <t>Kapitalni projekt K1009 18</t>
  </si>
  <si>
    <t>Aktivnost A1011 03</t>
  </si>
  <si>
    <t>Aktivnost A1012 04</t>
  </si>
  <si>
    <t xml:space="preserve">Na temelju članka 40. st. 2. Zakona o proračunu NN (144/21) Općinski načelnik dana 15. lipnja 2025. donosi </t>
  </si>
  <si>
    <t>Aktivnost A1007 09</t>
  </si>
  <si>
    <t>Osnovna škola Ivan Leko</t>
  </si>
  <si>
    <t>Kapitalni projekt K1009 19</t>
  </si>
  <si>
    <t>Izgradnja mladog naselja "Vučja draga"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</si>
</sst>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charset val="238"/>
      <scheme val="minor"/>
    </font>
    <font>
      <i/>
      <sz val="10"/>
      <name val="Arial"/>
      <family val="2"/>
      <charset val="238"/>
    </font>
    <font>
      <b/>
      <sz val="10"/>
      <name val="Arial"/>
      <family val="2"/>
      <charset val="238"/>
    </font>
    <font>
      <sz val="10"/>
      <name val="Arial"/>
      <family val="2"/>
      <charset val="238"/>
    </font>
    <font>
      <b/>
      <sz val="12"/>
      <name val="Arial"/>
      <family val="2"/>
      <charset val="238"/>
    </font>
    <font>
      <sz val="11"/>
      <name val="Calibri"/>
      <family val="2"/>
      <charset val="238"/>
      <scheme val="minor"/>
    </font>
    <font>
      <b/>
      <sz val="14"/>
      <name val="Arial"/>
      <family val="2"/>
      <charset val="238"/>
    </font>
    <font>
      <sz val="12"/>
      <name val="Calibri"/>
      <family val="2"/>
      <charset val="238"/>
      <scheme val="minor"/>
    </font>
    <font>
      <sz val="10"/>
      <name val="Calibri"/>
      <family val="2"/>
      <charset val="238"/>
      <scheme val="minor"/>
    </font>
    <font>
      <i/>
      <sz val="11"/>
      <name val="Calibri"/>
      <family val="2"/>
      <charset val="238"/>
      <scheme val="minor"/>
    </font>
    <font>
      <sz val="11"/>
      <name val="Arial"/>
      <family val="2"/>
      <charset val="238"/>
    </font>
    <font>
      <sz val="12"/>
      <name val="Arial"/>
      <family val="2"/>
      <charset val="238"/>
    </font>
    <font>
      <sz val="14"/>
      <name val="Arial"/>
      <family val="2"/>
      <charset val="238"/>
    </font>
    <font>
      <b/>
      <sz val="11"/>
      <name val="Calibri"/>
      <family val="2"/>
      <charset val="238"/>
      <scheme val="minor"/>
    </font>
    <font>
      <b/>
      <i/>
      <sz val="11"/>
      <name val="Calibri"/>
      <family val="2"/>
      <charset val="238"/>
      <scheme val="minor"/>
    </font>
    <font>
      <b/>
      <sz val="10"/>
      <color indexed="8"/>
      <name val="Arial"/>
      <family val="2"/>
      <charset val="238"/>
    </font>
    <font>
      <b/>
      <sz val="10"/>
      <color theme="1"/>
      <name val="Calibri"/>
      <family val="2"/>
      <charset val="238"/>
      <scheme val="minor"/>
    </font>
    <font>
      <b/>
      <sz val="12"/>
      <color indexed="8"/>
      <name val="Arial"/>
      <family val="2"/>
      <charset val="238"/>
    </font>
    <font>
      <sz val="12"/>
      <color theme="1"/>
      <name val="Calibri"/>
      <family val="2"/>
      <charset val="238"/>
      <scheme val="minor"/>
    </font>
    <font>
      <b/>
      <i/>
      <sz val="9"/>
      <color indexed="8"/>
      <name val="Arial"/>
      <family val="2"/>
      <charset val="238"/>
    </font>
    <font>
      <sz val="9"/>
      <color theme="1"/>
      <name val="Arial"/>
      <family val="2"/>
      <charset val="238"/>
    </font>
    <font>
      <b/>
      <sz val="14"/>
      <color indexed="8"/>
      <name val="Arial"/>
      <family val="2"/>
      <charset val="238"/>
    </font>
    <font>
      <sz val="10"/>
      <color indexed="8"/>
      <name val="Arial"/>
      <family val="2"/>
      <charset val="238"/>
    </font>
    <font>
      <sz val="11"/>
      <color rgb="FFFF0000"/>
      <name val="Calibri"/>
      <family val="2"/>
      <charset val="238"/>
      <scheme val="minor"/>
    </font>
    <font>
      <b/>
      <sz val="10"/>
      <color indexed="8"/>
      <name val="Arial"/>
      <family val="2"/>
    </font>
    <font>
      <i/>
      <sz val="11"/>
      <color rgb="FFFF0000"/>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7"/>
        <bgColor indexed="64"/>
      </patternFill>
    </fill>
    <fill>
      <patternFill patternType="solid">
        <fgColor theme="9" tint="0.39997558519241921"/>
        <bgColor indexed="64"/>
      </patternFill>
    </fill>
    <fill>
      <patternFill patternType="solid">
        <fgColor theme="8" tint="0.59999389629810485"/>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2"/>
      </top>
      <bottom/>
      <diagonal/>
    </border>
  </borders>
  <cellStyleXfs count="1">
    <xf numFmtId="0" fontId="0" fillId="0" borderId="0"/>
  </cellStyleXfs>
  <cellXfs count="201">
    <xf numFmtId="0" fontId="0" fillId="0" borderId="0" xfId="0"/>
    <xf numFmtId="0" fontId="4" fillId="0" borderId="0" xfId="0" applyFont="1" applyAlignment="1" applyProtection="1">
      <alignment horizontal="center" vertical="center" wrapText="1"/>
      <protection locked="0" hidden="1"/>
    </xf>
    <xf numFmtId="4" fontId="9" fillId="0" borderId="0" xfId="0" applyNumberFormat="1" applyFont="1" applyProtection="1">
      <protection locked="0" hidden="1"/>
    </xf>
    <xf numFmtId="0" fontId="5" fillId="0" borderId="0" xfId="0" applyFont="1" applyProtection="1">
      <protection locked="0" hidden="1"/>
    </xf>
    <xf numFmtId="0" fontId="6" fillId="0" borderId="0" xfId="0" applyFont="1" applyAlignment="1" applyProtection="1">
      <alignment horizontal="center" vertical="center" wrapText="1"/>
      <protection locked="0" hidden="1"/>
    </xf>
    <xf numFmtId="0" fontId="3" fillId="0" borderId="0" xfId="0" applyFont="1" applyAlignment="1" applyProtection="1">
      <alignment horizontal="center" vertical="center" wrapText="1"/>
      <protection locked="0" hidden="1"/>
    </xf>
    <xf numFmtId="0" fontId="7" fillId="0" borderId="0" xfId="0" applyFont="1" applyAlignment="1" applyProtection="1">
      <alignment wrapText="1"/>
      <protection locked="0" hidden="1"/>
    </xf>
    <xf numFmtId="3" fontId="6" fillId="0" borderId="0" xfId="0" applyNumberFormat="1" applyFont="1" applyAlignment="1" applyProtection="1">
      <alignment horizontal="center" vertical="center" wrapText="1"/>
      <protection locked="0" hidden="1"/>
    </xf>
    <xf numFmtId="0" fontId="2" fillId="4" borderId="1" xfId="0" applyFont="1" applyFill="1" applyBorder="1" applyAlignment="1" applyProtection="1">
      <alignment horizontal="center" vertical="center" wrapText="1"/>
      <protection locked="0" hidden="1"/>
    </xf>
    <xf numFmtId="0" fontId="8" fillId="4" borderId="2" xfId="0" applyFont="1" applyFill="1" applyBorder="1" applyAlignment="1" applyProtection="1">
      <alignment horizontal="center" vertical="center" wrapText="1"/>
      <protection locked="0" hidden="1"/>
    </xf>
    <xf numFmtId="0" fontId="8" fillId="4" borderId="4" xfId="0" applyFont="1" applyFill="1" applyBorder="1" applyAlignment="1" applyProtection="1">
      <alignment horizontal="center" vertical="center" wrapText="1"/>
      <protection locked="0" hidden="1"/>
    </xf>
    <xf numFmtId="0" fontId="2" fillId="4" borderId="4" xfId="0" applyFont="1" applyFill="1" applyBorder="1" applyAlignment="1" applyProtection="1">
      <alignment horizontal="center" vertical="center" wrapText="1"/>
      <protection locked="0" hidden="1"/>
    </xf>
    <xf numFmtId="0" fontId="2" fillId="4" borderId="3" xfId="0" applyFont="1" applyFill="1" applyBorder="1" applyAlignment="1" applyProtection="1">
      <alignment horizontal="center" vertical="center" wrapText="1"/>
      <protection locked="0" hidden="1"/>
    </xf>
    <xf numFmtId="0" fontId="2" fillId="8" borderId="1" xfId="0" applyFont="1" applyFill="1" applyBorder="1" applyAlignment="1" applyProtection="1">
      <alignment horizontal="left" vertical="center" wrapText="1"/>
      <protection locked="0" hidden="1"/>
    </xf>
    <xf numFmtId="0" fontId="2" fillId="8" borderId="2" xfId="0" applyFont="1" applyFill="1" applyBorder="1" applyAlignment="1" applyProtection="1">
      <alignment horizontal="left" vertical="center" wrapText="1"/>
      <protection locked="0" hidden="1"/>
    </xf>
    <xf numFmtId="0" fontId="2" fillId="8" borderId="4" xfId="0" applyFont="1" applyFill="1" applyBorder="1" applyAlignment="1" applyProtection="1">
      <alignment horizontal="left" vertical="center" wrapText="1"/>
      <protection locked="0" hidden="1"/>
    </xf>
    <xf numFmtId="0" fontId="2" fillId="8" borderId="4" xfId="0" applyFont="1" applyFill="1" applyBorder="1" applyAlignment="1" applyProtection="1">
      <alignment horizontal="left" vertical="center" wrapText="1"/>
      <protection locked="0" hidden="1"/>
    </xf>
    <xf numFmtId="3" fontId="3" fillId="8" borderId="4" xfId="0" applyNumberFormat="1" applyFont="1" applyFill="1" applyBorder="1" applyAlignment="1" applyProtection="1">
      <alignment horizontal="right"/>
      <protection locked="0" hidden="1"/>
    </xf>
    <xf numFmtId="3" fontId="2" fillId="8" borderId="3" xfId="0" applyNumberFormat="1" applyFont="1" applyFill="1" applyBorder="1" applyAlignment="1" applyProtection="1">
      <alignment horizontal="center"/>
      <protection locked="0" hidden="1"/>
    </xf>
    <xf numFmtId="4" fontId="14" fillId="0" borderId="0" xfId="0" applyNumberFormat="1" applyFont="1" applyProtection="1">
      <protection locked="0" hidden="1"/>
    </xf>
    <xf numFmtId="0" fontId="2" fillId="7" borderId="1" xfId="0" applyFont="1" applyFill="1" applyBorder="1" applyAlignment="1" applyProtection="1">
      <alignment horizontal="left" vertical="center" wrapText="1"/>
      <protection locked="0" hidden="1"/>
    </xf>
    <xf numFmtId="0" fontId="2" fillId="7" borderId="2" xfId="0" applyFont="1" applyFill="1" applyBorder="1" applyAlignment="1" applyProtection="1">
      <alignment horizontal="left" vertical="center" wrapText="1"/>
      <protection locked="0" hidden="1"/>
    </xf>
    <xf numFmtId="0" fontId="2" fillId="7" borderId="4" xfId="0" applyFont="1" applyFill="1" applyBorder="1" applyAlignment="1" applyProtection="1">
      <alignment horizontal="left" vertical="center" wrapText="1"/>
      <protection locked="0" hidden="1"/>
    </xf>
    <xf numFmtId="0" fontId="2" fillId="7" borderId="4" xfId="0" applyFont="1" applyFill="1" applyBorder="1" applyAlignment="1" applyProtection="1">
      <alignment horizontal="left" vertical="center" wrapText="1"/>
      <protection locked="0" hidden="1"/>
    </xf>
    <xf numFmtId="3" fontId="3" fillId="7" borderId="4" xfId="0" applyNumberFormat="1" applyFont="1" applyFill="1" applyBorder="1" applyAlignment="1" applyProtection="1">
      <alignment horizontal="right"/>
      <protection locked="0" hidden="1"/>
    </xf>
    <xf numFmtId="3" fontId="2" fillId="7" borderId="3" xfId="0" applyNumberFormat="1" applyFont="1" applyFill="1" applyBorder="1" applyAlignment="1" applyProtection="1">
      <alignment horizontal="right"/>
      <protection locked="0" hidden="1"/>
    </xf>
    <xf numFmtId="3" fontId="2" fillId="7" borderId="3" xfId="0" applyNumberFormat="1" applyFont="1" applyFill="1" applyBorder="1" applyAlignment="1" applyProtection="1">
      <alignment horizontal="center"/>
      <protection locked="0" hidden="1"/>
    </xf>
    <xf numFmtId="0" fontId="2" fillId="6" borderId="1" xfId="0" applyFont="1" applyFill="1" applyBorder="1" applyAlignment="1" applyProtection="1">
      <alignment horizontal="left" vertical="center" wrapText="1"/>
      <protection locked="0" hidden="1"/>
    </xf>
    <xf numFmtId="0" fontId="2" fillId="6" borderId="2" xfId="0" applyFont="1" applyFill="1" applyBorder="1" applyAlignment="1" applyProtection="1">
      <alignment horizontal="left" vertical="center" wrapText="1"/>
      <protection locked="0" hidden="1"/>
    </xf>
    <xf numFmtId="0" fontId="2" fillId="6" borderId="4" xfId="0" applyFont="1" applyFill="1" applyBorder="1" applyAlignment="1" applyProtection="1">
      <alignment horizontal="left" vertical="center" wrapText="1"/>
      <protection locked="0" hidden="1"/>
    </xf>
    <xf numFmtId="0" fontId="2" fillId="6" borderId="4" xfId="0" applyFont="1" applyFill="1" applyBorder="1" applyAlignment="1" applyProtection="1">
      <alignment horizontal="left" vertical="center" wrapText="1"/>
      <protection locked="0" hidden="1"/>
    </xf>
    <xf numFmtId="3" fontId="3" fillId="6" borderId="4" xfId="0" applyNumberFormat="1" applyFont="1" applyFill="1" applyBorder="1" applyAlignment="1" applyProtection="1">
      <alignment horizontal="right"/>
      <protection locked="0" hidden="1"/>
    </xf>
    <xf numFmtId="3" fontId="2" fillId="6" borderId="3" xfId="0" applyNumberFormat="1" applyFont="1" applyFill="1" applyBorder="1" applyAlignment="1" applyProtection="1">
      <alignment horizontal="right"/>
      <protection locked="0" hidden="1"/>
    </xf>
    <xf numFmtId="3" fontId="2" fillId="6" borderId="3" xfId="0" applyNumberFormat="1" applyFont="1" applyFill="1" applyBorder="1" applyAlignment="1" applyProtection="1">
      <alignment horizontal="center"/>
      <protection locked="0" hidden="1"/>
    </xf>
    <xf numFmtId="0" fontId="2" fillId="5" borderId="1" xfId="0" applyFont="1" applyFill="1" applyBorder="1" applyAlignment="1" applyProtection="1">
      <alignment horizontal="left" vertical="center" wrapText="1"/>
      <protection locked="0" hidden="1"/>
    </xf>
    <xf numFmtId="0" fontId="2" fillId="5" borderId="2" xfId="0" applyFont="1" applyFill="1" applyBorder="1" applyAlignment="1" applyProtection="1">
      <alignment horizontal="left" vertical="center" wrapText="1"/>
      <protection locked="0" hidden="1"/>
    </xf>
    <xf numFmtId="0" fontId="2" fillId="5" borderId="4" xfId="0" applyFont="1" applyFill="1" applyBorder="1" applyAlignment="1" applyProtection="1">
      <alignment horizontal="left" vertical="center" wrapText="1"/>
      <protection locked="0" hidden="1"/>
    </xf>
    <xf numFmtId="0" fontId="2" fillId="5" borderId="4" xfId="0" applyFont="1" applyFill="1" applyBorder="1" applyAlignment="1" applyProtection="1">
      <alignment horizontal="left" vertical="center" wrapText="1"/>
      <protection locked="0" hidden="1"/>
    </xf>
    <xf numFmtId="3" fontId="3" fillId="5" borderId="4" xfId="0" applyNumberFormat="1" applyFont="1" applyFill="1" applyBorder="1" applyAlignment="1" applyProtection="1">
      <alignment horizontal="right"/>
      <protection locked="0" hidden="1"/>
    </xf>
    <xf numFmtId="3" fontId="2" fillId="5" borderId="3" xfId="0" applyNumberFormat="1" applyFont="1" applyFill="1" applyBorder="1" applyAlignment="1" applyProtection="1">
      <alignment horizontal="right"/>
      <protection locked="0" hidden="1"/>
    </xf>
    <xf numFmtId="3" fontId="3" fillId="5" borderId="3" xfId="0" applyNumberFormat="1" applyFont="1" applyFill="1" applyBorder="1" applyAlignment="1" applyProtection="1">
      <alignment horizontal="center"/>
      <protection locked="0" hidden="1"/>
    </xf>
    <xf numFmtId="0" fontId="1" fillId="2" borderId="1" xfId="0" applyFont="1" applyFill="1" applyBorder="1" applyAlignment="1" applyProtection="1">
      <alignment horizontal="left" vertical="center" wrapText="1"/>
      <protection locked="0" hidden="1"/>
    </xf>
    <xf numFmtId="0" fontId="1" fillId="2" borderId="2" xfId="0" applyFont="1" applyFill="1" applyBorder="1" applyAlignment="1" applyProtection="1">
      <alignment horizontal="left" vertical="center" wrapText="1"/>
      <protection locked="0" hidden="1"/>
    </xf>
    <xf numFmtId="0" fontId="1" fillId="2" borderId="4" xfId="0" applyFont="1" applyFill="1" applyBorder="1" applyAlignment="1" applyProtection="1">
      <alignment horizontal="left" vertical="center" wrapText="1"/>
      <protection locked="0" hidden="1"/>
    </xf>
    <xf numFmtId="0" fontId="1" fillId="2" borderId="4" xfId="0" applyFont="1" applyFill="1" applyBorder="1" applyAlignment="1" applyProtection="1">
      <alignment horizontal="left" vertical="center" wrapText="1"/>
      <protection locked="0" hidden="1"/>
    </xf>
    <xf numFmtId="3" fontId="3" fillId="2" borderId="4" xfId="0" applyNumberFormat="1" applyFont="1" applyFill="1" applyBorder="1" applyAlignment="1" applyProtection="1">
      <alignment horizontal="right"/>
      <protection locked="0" hidden="1"/>
    </xf>
    <xf numFmtId="3" fontId="2" fillId="2" borderId="3" xfId="0" applyNumberFormat="1" applyFont="1" applyFill="1" applyBorder="1" applyAlignment="1" applyProtection="1">
      <alignment horizontal="right"/>
      <protection locked="0" hidden="1"/>
    </xf>
    <xf numFmtId="3" fontId="3" fillId="2" borderId="3" xfId="0" applyNumberFormat="1" applyFont="1" applyFill="1" applyBorder="1" applyAlignment="1" applyProtection="1">
      <alignment horizontal="center"/>
      <protection locked="0" hidden="1"/>
    </xf>
    <xf numFmtId="3" fontId="3" fillId="2" borderId="3" xfId="0" applyNumberFormat="1" applyFont="1" applyFill="1" applyBorder="1" applyAlignment="1" applyProtection="1">
      <alignment horizontal="center" wrapText="1"/>
      <protection locked="0" hidden="1"/>
    </xf>
    <xf numFmtId="0" fontId="3" fillId="2" borderId="1" xfId="0" applyFont="1" applyFill="1" applyBorder="1" applyAlignment="1" applyProtection="1">
      <alignment horizontal="left" vertical="center" wrapText="1"/>
      <protection locked="0" hidden="1"/>
    </xf>
    <xf numFmtId="0" fontId="3" fillId="2" borderId="2" xfId="0" applyFont="1" applyFill="1" applyBorder="1" applyAlignment="1" applyProtection="1">
      <alignment horizontal="left" vertical="center" wrapText="1"/>
      <protection locked="0" hidden="1"/>
    </xf>
    <xf numFmtId="0" fontId="3" fillId="2" borderId="4" xfId="0" applyFont="1" applyFill="1" applyBorder="1" applyAlignment="1" applyProtection="1">
      <alignment horizontal="left" vertical="center" wrapText="1"/>
      <protection locked="0" hidden="1"/>
    </xf>
    <xf numFmtId="0" fontId="3" fillId="2" borderId="4" xfId="0" applyFont="1" applyFill="1" applyBorder="1" applyAlignment="1" applyProtection="1">
      <alignment horizontal="left" vertical="center" wrapText="1"/>
      <protection locked="0" hidden="1"/>
    </xf>
    <xf numFmtId="0" fontId="3" fillId="2" borderId="1" xfId="0" applyFont="1" applyFill="1" applyBorder="1" applyAlignment="1" applyProtection="1">
      <alignment horizontal="left" vertical="center" wrapText="1" indent="1"/>
      <protection locked="0" hidden="1"/>
    </xf>
    <xf numFmtId="0" fontId="3" fillId="2" borderId="2" xfId="0" applyFont="1" applyFill="1" applyBorder="1" applyAlignment="1" applyProtection="1">
      <alignment horizontal="left" vertical="center" wrapText="1" indent="1"/>
      <protection locked="0" hidden="1"/>
    </xf>
    <xf numFmtId="0" fontId="3" fillId="2" borderId="4" xfId="0" applyFont="1" applyFill="1" applyBorder="1" applyAlignment="1" applyProtection="1">
      <alignment horizontal="left" vertical="center" wrapText="1" indent="1"/>
      <protection locked="0" hidden="1"/>
    </xf>
    <xf numFmtId="3" fontId="2" fillId="5" borderId="3" xfId="0" applyNumberFormat="1" applyFont="1" applyFill="1" applyBorder="1" applyAlignment="1" applyProtection="1">
      <alignment horizontal="center"/>
      <protection locked="0" hidden="1"/>
    </xf>
    <xf numFmtId="4" fontId="5" fillId="0" borderId="0" xfId="0" applyNumberFormat="1" applyFont="1" applyProtection="1">
      <protection locked="0" hidden="1"/>
    </xf>
    <xf numFmtId="0" fontId="2" fillId="6" borderId="1" xfId="0" applyFont="1" applyFill="1" applyBorder="1" applyAlignment="1" applyProtection="1">
      <alignment horizontal="left" vertical="top" wrapText="1"/>
      <protection locked="0" hidden="1"/>
    </xf>
    <xf numFmtId="0" fontId="2" fillId="6" borderId="2" xfId="0" applyFont="1" applyFill="1" applyBorder="1" applyAlignment="1" applyProtection="1">
      <alignment horizontal="left" vertical="top" wrapText="1"/>
      <protection locked="0" hidden="1"/>
    </xf>
    <xf numFmtId="0" fontId="2" fillId="6" borderId="4" xfId="0" applyFont="1" applyFill="1" applyBorder="1" applyAlignment="1" applyProtection="1">
      <alignment horizontal="left" vertical="top" wrapText="1"/>
      <protection locked="0" hidden="1"/>
    </xf>
    <xf numFmtId="0" fontId="2" fillId="5" borderId="1" xfId="0" applyFont="1" applyFill="1" applyBorder="1" applyAlignment="1" applyProtection="1">
      <alignment horizontal="left" vertical="top" wrapText="1"/>
      <protection locked="0" hidden="1"/>
    </xf>
    <xf numFmtId="0" fontId="2" fillId="5" borderId="2" xfId="0" applyFont="1" applyFill="1" applyBorder="1" applyAlignment="1" applyProtection="1">
      <alignment horizontal="left" vertical="top" wrapText="1"/>
      <protection locked="0" hidden="1"/>
    </xf>
    <xf numFmtId="0" fontId="2" fillId="5" borderId="4" xfId="0" applyFont="1" applyFill="1" applyBorder="1" applyAlignment="1" applyProtection="1">
      <alignment horizontal="left" vertical="top" wrapText="1"/>
      <protection locked="0" hidden="1"/>
    </xf>
    <xf numFmtId="3" fontId="2" fillId="5" borderId="3" xfId="0" applyNumberFormat="1" applyFont="1" applyFill="1" applyBorder="1" applyAlignment="1" applyProtection="1">
      <alignment horizontal="center" wrapText="1"/>
      <protection locked="0" hidden="1"/>
    </xf>
    <xf numFmtId="0" fontId="1" fillId="2" borderId="1" xfId="0" applyFont="1" applyFill="1" applyBorder="1" applyAlignment="1" applyProtection="1">
      <alignment horizontal="center" vertical="center" wrapText="1"/>
      <protection locked="0" hidden="1"/>
    </xf>
    <xf numFmtId="0" fontId="1" fillId="2" borderId="2" xfId="0" applyFont="1" applyFill="1" applyBorder="1" applyAlignment="1" applyProtection="1">
      <alignment horizontal="center" vertical="center" wrapText="1"/>
      <protection locked="0" hidden="1"/>
    </xf>
    <xf numFmtId="0" fontId="1" fillId="2" borderId="4" xfId="0" applyFont="1" applyFill="1" applyBorder="1" applyAlignment="1" applyProtection="1">
      <alignment horizontal="center" vertical="center" wrapText="1"/>
      <protection locked="0" hidden="1"/>
    </xf>
    <xf numFmtId="0" fontId="2" fillId="5" borderId="1" xfId="0" applyFont="1" applyFill="1" applyBorder="1" applyAlignment="1" applyProtection="1">
      <alignment horizontal="center" vertical="center" wrapText="1"/>
      <protection locked="0" hidden="1"/>
    </xf>
    <xf numFmtId="0" fontId="2" fillId="5" borderId="2" xfId="0" applyFont="1" applyFill="1" applyBorder="1" applyAlignment="1" applyProtection="1">
      <alignment horizontal="center" vertical="center" wrapText="1"/>
      <protection locked="0" hidden="1"/>
    </xf>
    <xf numFmtId="0" fontId="2" fillId="5" borderId="4" xfId="0" applyFont="1" applyFill="1" applyBorder="1" applyAlignment="1" applyProtection="1">
      <alignment horizontal="center" vertical="center" wrapText="1"/>
      <protection locked="0" hidden="1"/>
    </xf>
    <xf numFmtId="0" fontId="2" fillId="6" borderId="1" xfId="0" applyFont="1" applyFill="1" applyBorder="1" applyAlignment="1" applyProtection="1">
      <alignment horizontal="center" vertical="center" wrapText="1"/>
      <protection locked="0" hidden="1"/>
    </xf>
    <xf numFmtId="0" fontId="2" fillId="6" borderId="2" xfId="0" applyFont="1" applyFill="1" applyBorder="1" applyAlignment="1" applyProtection="1">
      <alignment horizontal="center" vertical="center" wrapText="1"/>
      <protection locked="0" hidden="1"/>
    </xf>
    <xf numFmtId="0" fontId="2" fillId="6" borderId="4" xfId="0" applyFont="1" applyFill="1" applyBorder="1" applyAlignment="1" applyProtection="1">
      <alignment horizontal="center" vertical="center" wrapText="1"/>
      <protection locked="0" hidden="1"/>
    </xf>
    <xf numFmtId="3" fontId="2" fillId="5" borderId="4" xfId="0" applyNumberFormat="1" applyFont="1" applyFill="1" applyBorder="1" applyAlignment="1" applyProtection="1">
      <alignment horizontal="right"/>
      <protection locked="0" hidden="1"/>
    </xf>
    <xf numFmtId="3" fontId="2" fillId="2" borderId="4" xfId="0" applyNumberFormat="1" applyFont="1" applyFill="1" applyBorder="1" applyAlignment="1" applyProtection="1">
      <alignment horizontal="right"/>
      <protection locked="0" hidden="1"/>
    </xf>
    <xf numFmtId="3" fontId="2" fillId="5" borderId="3" xfId="0" applyNumberFormat="1" applyFont="1" applyFill="1" applyBorder="1" applyAlignment="1" applyProtection="1">
      <alignment horizontal="center" vertical="center"/>
      <protection locked="0" hidden="1"/>
    </xf>
    <xf numFmtId="4" fontId="25" fillId="0" borderId="0" xfId="0" applyNumberFormat="1" applyFont="1" applyProtection="1">
      <protection locked="0" hidden="1"/>
    </xf>
    <xf numFmtId="3" fontId="2" fillId="6" borderId="4" xfId="0" applyNumberFormat="1" applyFont="1" applyFill="1" applyBorder="1" applyAlignment="1" applyProtection="1">
      <alignment horizontal="right"/>
      <protection locked="0" hidden="1"/>
    </xf>
    <xf numFmtId="0" fontId="3" fillId="2" borderId="0" xfId="0" applyFont="1" applyFill="1" applyAlignment="1" applyProtection="1">
      <alignment horizontal="left" vertical="center" wrapText="1"/>
      <protection locked="0" hidden="1"/>
    </xf>
    <xf numFmtId="0" fontId="2" fillId="2" borderId="0" xfId="0" applyFont="1" applyFill="1" applyAlignment="1" applyProtection="1">
      <alignment horizontal="left" vertical="center" wrapText="1"/>
      <protection locked="0" hidden="1"/>
    </xf>
    <xf numFmtId="3" fontId="3" fillId="2" borderId="0" xfId="0" applyNumberFormat="1" applyFont="1" applyFill="1" applyAlignment="1" applyProtection="1">
      <alignment horizontal="right"/>
      <protection locked="0" hidden="1"/>
    </xf>
    <xf numFmtId="3" fontId="2" fillId="2" borderId="0" xfId="0" applyNumberFormat="1" applyFont="1" applyFill="1" applyAlignment="1" applyProtection="1">
      <alignment horizontal="right"/>
      <protection locked="0" hidden="1"/>
    </xf>
    <xf numFmtId="3" fontId="3" fillId="2" borderId="0" xfId="0" applyNumberFormat="1" applyFont="1" applyFill="1" applyAlignment="1" applyProtection="1">
      <alignment horizontal="center"/>
      <protection locked="0" hidden="1"/>
    </xf>
    <xf numFmtId="3" fontId="3" fillId="2" borderId="0" xfId="0" applyNumberFormat="1" applyFont="1" applyFill="1" applyAlignment="1" applyProtection="1">
      <alignment horizontal="center"/>
      <protection locked="0" hidden="1"/>
    </xf>
    <xf numFmtId="0" fontId="1" fillId="2" borderId="0" xfId="0" applyFont="1" applyFill="1" applyAlignment="1" applyProtection="1">
      <alignment horizontal="left" vertical="center" wrapText="1"/>
      <protection locked="0" hidden="1"/>
    </xf>
    <xf numFmtId="0" fontId="3" fillId="2" borderId="0" xfId="0" applyFont="1" applyFill="1" applyAlignment="1" applyProtection="1">
      <alignment horizontal="left" vertical="center" wrapText="1"/>
      <protection locked="0" hidden="1"/>
    </xf>
    <xf numFmtId="3" fontId="3" fillId="2" borderId="0" xfId="0" applyNumberFormat="1" applyFont="1" applyFill="1" applyAlignment="1" applyProtection="1">
      <alignment horizontal="center" wrapText="1"/>
      <protection locked="0" hidden="1"/>
    </xf>
    <xf numFmtId="0" fontId="3" fillId="2" borderId="0" xfId="0" applyFont="1" applyFill="1" applyAlignment="1" applyProtection="1">
      <alignment horizontal="left" vertical="center" wrapText="1" indent="1"/>
      <protection locked="0" hidden="1"/>
    </xf>
    <xf numFmtId="0" fontId="1" fillId="2" borderId="0" xfId="0" applyFont="1" applyFill="1" applyAlignment="1" applyProtection="1">
      <alignment horizontal="left" vertical="center" wrapText="1"/>
      <protection locked="0" hidden="1"/>
    </xf>
    <xf numFmtId="0" fontId="5" fillId="0" borderId="0" xfId="0" applyFont="1" applyAlignment="1" applyProtection="1">
      <alignment horizontal="center"/>
      <protection locked="0" hidden="1"/>
    </xf>
    <xf numFmtId="0" fontId="13" fillId="0" borderId="0" xfId="0" applyFont="1" applyProtection="1">
      <protection locked="0" hidden="1"/>
    </xf>
    <xf numFmtId="0" fontId="11" fillId="0" borderId="0" xfId="0" applyFont="1" applyAlignment="1" applyProtection="1">
      <alignment vertical="center" wrapText="1"/>
      <protection locked="0" hidden="1"/>
    </xf>
    <xf numFmtId="0" fontId="3" fillId="0" borderId="0" xfId="0" applyFont="1" applyAlignment="1" applyProtection="1">
      <alignment vertical="center" wrapText="1"/>
      <protection locked="0" hidden="1"/>
    </xf>
    <xf numFmtId="0" fontId="7" fillId="0" borderId="0" xfId="0" applyFont="1" applyAlignment="1" applyProtection="1">
      <alignment vertical="center" wrapText="1"/>
      <protection locked="0" hidden="1"/>
    </xf>
    <xf numFmtId="0" fontId="2" fillId="4" borderId="3" xfId="0" applyFont="1" applyFill="1" applyBorder="1" applyAlignment="1" applyProtection="1">
      <alignment horizontal="right" vertical="center" wrapText="1"/>
      <protection locked="0" hidden="1"/>
    </xf>
    <xf numFmtId="0" fontId="2" fillId="6" borderId="3" xfId="0" applyFont="1" applyFill="1" applyBorder="1" applyAlignment="1" applyProtection="1">
      <alignment horizontal="left" vertical="center" wrapText="1"/>
      <protection locked="0" hidden="1"/>
    </xf>
    <xf numFmtId="3" fontId="3" fillId="6" borderId="3" xfId="0" applyNumberFormat="1" applyFont="1" applyFill="1" applyBorder="1" applyAlignment="1" applyProtection="1">
      <alignment horizontal="right"/>
      <protection locked="0" hidden="1"/>
    </xf>
    <xf numFmtId="0" fontId="2" fillId="5" borderId="3" xfId="0" applyFont="1" applyFill="1" applyBorder="1" applyAlignment="1" applyProtection="1">
      <alignment horizontal="left" vertical="center" wrapText="1"/>
      <protection locked="0" hidden="1"/>
    </xf>
    <xf numFmtId="3" fontId="3" fillId="5" borderId="3" xfId="0" applyNumberFormat="1" applyFont="1" applyFill="1" applyBorder="1" applyAlignment="1" applyProtection="1">
      <alignment horizontal="right"/>
      <protection locked="0" hidden="1"/>
    </xf>
    <xf numFmtId="0" fontId="1" fillId="2" borderId="3" xfId="0" quotePrefix="1" applyFont="1" applyFill="1" applyBorder="1" applyAlignment="1" applyProtection="1">
      <alignment horizontal="left" vertical="center" wrapText="1"/>
      <protection locked="0" hidden="1"/>
    </xf>
    <xf numFmtId="3" fontId="3" fillId="2" borderId="3" xfId="0" applyNumberFormat="1" applyFont="1" applyFill="1" applyBorder="1" applyAlignment="1" applyProtection="1">
      <alignment horizontal="right"/>
      <protection locked="0" hidden="1"/>
    </xf>
    <xf numFmtId="3" fontId="3" fillId="0" borderId="0" xfId="0" applyNumberFormat="1" applyFont="1" applyAlignment="1" applyProtection="1">
      <alignment horizontal="right"/>
      <protection locked="0" hidden="1"/>
    </xf>
    <xf numFmtId="0" fontId="2" fillId="5" borderId="3" xfId="0" applyFont="1" applyFill="1" applyBorder="1" applyAlignment="1" applyProtection="1">
      <alignment horizontal="left" vertical="center"/>
      <protection locked="0" hidden="1"/>
    </xf>
    <xf numFmtId="0" fontId="1" fillId="2" borderId="3" xfId="0" applyFont="1" applyFill="1" applyBorder="1" applyAlignment="1" applyProtection="1">
      <alignment horizontal="left" vertical="center"/>
      <protection locked="0" hidden="1"/>
    </xf>
    <xf numFmtId="0" fontId="5" fillId="0" borderId="6" xfId="0" applyFont="1" applyBorder="1" applyProtection="1">
      <protection locked="0" hidden="1"/>
    </xf>
    <xf numFmtId="0" fontId="1" fillId="2" borderId="3" xfId="0" applyFont="1" applyFill="1" applyBorder="1" applyAlignment="1" applyProtection="1">
      <alignment horizontal="left" vertical="center" wrapText="1"/>
      <protection locked="0" hidden="1"/>
    </xf>
    <xf numFmtId="0" fontId="1" fillId="0" borderId="3" xfId="0" applyFont="1" applyBorder="1" applyProtection="1">
      <protection locked="0" hidden="1"/>
    </xf>
    <xf numFmtId="0" fontId="5" fillId="0" borderId="3" xfId="0" applyFont="1" applyBorder="1" applyProtection="1">
      <protection locked="0" hidden="1"/>
    </xf>
    <xf numFmtId="3" fontId="5" fillId="0" borderId="3" xfId="0" applyNumberFormat="1" applyFont="1" applyBorder="1" applyProtection="1">
      <protection locked="0" hidden="1"/>
    </xf>
    <xf numFmtId="0" fontId="9" fillId="0" borderId="3" xfId="0" applyFont="1" applyBorder="1" applyProtection="1">
      <protection locked="0" hidden="1"/>
    </xf>
    <xf numFmtId="0" fontId="13" fillId="5" borderId="3" xfId="0" applyFont="1" applyFill="1" applyBorder="1" applyProtection="1">
      <protection locked="0" hidden="1"/>
    </xf>
    <xf numFmtId="0" fontId="5" fillId="5" borderId="3" xfId="0" applyFont="1" applyFill="1" applyBorder="1" applyProtection="1">
      <protection locked="0" hidden="1"/>
    </xf>
    <xf numFmtId="3" fontId="13" fillId="5" borderId="3" xfId="0" applyNumberFormat="1" applyFont="1" applyFill="1" applyBorder="1" applyProtection="1">
      <protection locked="0" hidden="1"/>
    </xf>
    <xf numFmtId="0" fontId="9" fillId="0" borderId="3" xfId="0" applyFont="1" applyBorder="1" applyAlignment="1" applyProtection="1">
      <alignment wrapText="1"/>
      <protection locked="0" hidden="1"/>
    </xf>
    <xf numFmtId="3" fontId="2" fillId="8" borderId="3" xfId="0" applyNumberFormat="1" applyFont="1" applyFill="1" applyBorder="1" applyAlignment="1" applyProtection="1">
      <alignment horizontal="center"/>
      <protection hidden="1"/>
    </xf>
    <xf numFmtId="0" fontId="17" fillId="0" borderId="0" xfId="0" applyFont="1" applyAlignment="1" applyProtection="1">
      <alignment horizontal="center" vertical="center" wrapText="1"/>
      <protection locked="0" hidden="1"/>
    </xf>
    <xf numFmtId="0" fontId="0" fillId="0" borderId="0" xfId="0" applyProtection="1">
      <protection locked="0" hidden="1"/>
    </xf>
    <xf numFmtId="0" fontId="21" fillId="0" borderId="0" xfId="0" applyFont="1" applyAlignment="1" applyProtection="1">
      <alignment horizontal="center" vertical="center" wrapText="1"/>
      <protection locked="0" hidden="1"/>
    </xf>
    <xf numFmtId="0" fontId="22" fillId="0" borderId="0" xfId="0" applyFont="1" applyAlignment="1" applyProtection="1">
      <alignment vertical="center" wrapText="1"/>
      <protection locked="0" hidden="1"/>
    </xf>
    <xf numFmtId="0" fontId="15" fillId="4" borderId="3" xfId="0" applyFont="1" applyFill="1" applyBorder="1" applyAlignment="1" applyProtection="1">
      <alignment horizontal="center" vertical="center" wrapText="1"/>
      <protection locked="0" hidden="1"/>
    </xf>
    <xf numFmtId="0" fontId="15" fillId="0" borderId="3" xfId="0" applyFont="1" applyBorder="1" applyAlignment="1" applyProtection="1">
      <alignment horizontal="left" vertical="center" wrapText="1"/>
      <protection locked="0" hidden="1"/>
    </xf>
    <xf numFmtId="3" fontId="15" fillId="0" borderId="3" xfId="0" applyNumberFormat="1" applyFont="1" applyBorder="1" applyAlignment="1" applyProtection="1">
      <alignment horizontal="right" vertical="center" wrapText="1"/>
      <protection locked="0" hidden="1"/>
    </xf>
    <xf numFmtId="0" fontId="2" fillId="2" borderId="3" xfId="0" applyFont="1" applyFill="1" applyBorder="1" applyAlignment="1" applyProtection="1">
      <alignment horizontal="left" vertical="center" wrapText="1"/>
      <protection locked="0" hidden="1"/>
    </xf>
    <xf numFmtId="3" fontId="22" fillId="2" borderId="3" xfId="0" applyNumberFormat="1" applyFont="1" applyFill="1" applyBorder="1" applyAlignment="1" applyProtection="1">
      <alignment horizontal="right"/>
      <protection locked="0" hidden="1"/>
    </xf>
    <xf numFmtId="0" fontId="1" fillId="2" borderId="3" xfId="0" quotePrefix="1" applyFont="1" applyFill="1" applyBorder="1" applyAlignment="1" applyProtection="1">
      <alignment horizontal="left" vertical="center"/>
      <protection locked="0" hidden="1"/>
    </xf>
    <xf numFmtId="0" fontId="3" fillId="2" borderId="3" xfId="0" applyFont="1" applyFill="1" applyBorder="1" applyAlignment="1" applyProtection="1">
      <alignment horizontal="left" vertical="center" wrapText="1"/>
      <protection locked="0" hidden="1"/>
    </xf>
    <xf numFmtId="0" fontId="2" fillId="5" borderId="3" xfId="0" applyFont="1" applyFill="1" applyBorder="1" applyAlignment="1" applyProtection="1">
      <alignment vertical="center" wrapText="1"/>
      <protection locked="0" hidden="1"/>
    </xf>
    <xf numFmtId="0" fontId="3" fillId="2" borderId="3" xfId="0" applyFont="1" applyFill="1" applyBorder="1" applyAlignment="1" applyProtection="1">
      <alignment vertical="center" wrapText="1"/>
      <protection locked="0" hidden="1"/>
    </xf>
    <xf numFmtId="0" fontId="9" fillId="0" borderId="0" xfId="0" applyFont="1" applyProtection="1">
      <protection locked="0" hidden="1"/>
    </xf>
    <xf numFmtId="3" fontId="9" fillId="0" borderId="0" xfId="0" applyNumberFormat="1" applyFont="1" applyProtection="1">
      <protection locked="0" hidden="1"/>
    </xf>
    <xf numFmtId="3" fontId="14" fillId="0" borderId="0" xfId="0" applyNumberFormat="1" applyFont="1" applyProtection="1">
      <protection locked="0" hidden="1"/>
    </xf>
    <xf numFmtId="0" fontId="3" fillId="2" borderId="3" xfId="0" quotePrefix="1" applyFont="1" applyFill="1" applyBorder="1" applyAlignment="1" applyProtection="1">
      <alignment horizontal="left" vertical="center"/>
      <protection locked="0" hidden="1"/>
    </xf>
    <xf numFmtId="0" fontId="3" fillId="2" borderId="3" xfId="0" quotePrefix="1" applyFont="1" applyFill="1" applyBorder="1" applyAlignment="1" applyProtection="1">
      <alignment horizontal="left" vertical="center" wrapText="1"/>
      <protection locked="0" hidden="1"/>
    </xf>
    <xf numFmtId="3" fontId="3" fillId="2" borderId="3" xfId="0" applyNumberFormat="1" applyFont="1" applyFill="1" applyBorder="1" applyAlignment="1" applyProtection="1">
      <alignment horizontal="right" wrapText="1"/>
      <protection locked="0" hidden="1"/>
    </xf>
    <xf numFmtId="0" fontId="5" fillId="0" borderId="3" xfId="0" applyFont="1" applyBorder="1" applyAlignment="1" applyProtection="1">
      <alignment horizontal="left"/>
      <protection locked="0" hidden="1"/>
    </xf>
    <xf numFmtId="0" fontId="3" fillId="0" borderId="3" xfId="0" applyFont="1" applyBorder="1" applyAlignment="1" applyProtection="1">
      <alignment wrapText="1"/>
      <protection locked="0" hidden="1"/>
    </xf>
    <xf numFmtId="0" fontId="23" fillId="0" borderId="0" xfId="0" applyFont="1" applyProtection="1">
      <protection locked="0" hidden="1"/>
    </xf>
    <xf numFmtId="3" fontId="5" fillId="0" borderId="0" xfId="0" applyNumberFormat="1" applyFont="1" applyProtection="1">
      <protection locked="0" hidden="1"/>
    </xf>
    <xf numFmtId="0" fontId="15" fillId="4" borderId="3" xfId="0" applyFont="1" applyFill="1" applyBorder="1" applyAlignment="1" applyProtection="1">
      <alignment horizontal="right" vertical="center" wrapText="1"/>
      <protection locked="0" hidden="1"/>
    </xf>
    <xf numFmtId="3" fontId="15" fillId="2" borderId="3" xfId="0" applyNumberFormat="1" applyFont="1" applyFill="1" applyBorder="1" applyAlignment="1" applyProtection="1">
      <alignment horizontal="right"/>
      <protection locked="0" hidden="1"/>
    </xf>
    <xf numFmtId="3" fontId="24" fillId="2" borderId="3" xfId="0" applyNumberFormat="1" applyFont="1" applyFill="1" applyBorder="1" applyAlignment="1" applyProtection="1">
      <alignment horizontal="right"/>
      <protection locked="0" hidden="1"/>
    </xf>
    <xf numFmtId="0" fontId="2" fillId="2" borderId="3" xfId="0" applyFont="1" applyFill="1" applyBorder="1" applyAlignment="1" applyProtection="1">
      <alignment vertical="center" wrapText="1"/>
      <protection locked="0" hidden="1"/>
    </xf>
    <xf numFmtId="3" fontId="0" fillId="0" borderId="0" xfId="0" applyNumberFormat="1" applyProtection="1">
      <protection locked="0" hidden="1"/>
    </xf>
    <xf numFmtId="0" fontId="10" fillId="0" borderId="0" xfId="0" applyFont="1" applyAlignment="1" applyProtection="1">
      <alignment horizontal="left"/>
      <protection locked="0" hidden="1"/>
    </xf>
    <xf numFmtId="0" fontId="6" fillId="0" borderId="0" xfId="0" applyFont="1" applyAlignment="1" applyProtection="1">
      <alignment horizontal="left" wrapText="1"/>
      <protection locked="0" hidden="1"/>
    </xf>
    <xf numFmtId="0" fontId="12" fillId="0" borderId="0" xfId="0" applyFont="1" applyAlignment="1" applyProtection="1">
      <alignment wrapText="1"/>
      <protection locked="0" hidden="1"/>
    </xf>
    <xf numFmtId="0" fontId="6" fillId="0" borderId="5" xfId="0" applyFont="1" applyBorder="1" applyAlignment="1" applyProtection="1">
      <alignment horizontal="center" vertical="center" wrapText="1"/>
      <protection locked="0" hidden="1"/>
    </xf>
    <xf numFmtId="0" fontId="13" fillId="0" borderId="5" xfId="0" applyFont="1" applyBorder="1" applyAlignment="1" applyProtection="1">
      <alignment horizontal="center" vertical="center"/>
      <protection locked="0" hidden="1"/>
    </xf>
    <xf numFmtId="0" fontId="16" fillId="0" borderId="5" xfId="0" applyFont="1" applyBorder="1" applyAlignment="1" applyProtection="1">
      <alignment horizontal="right" vertical="center"/>
      <protection locked="0" hidden="1"/>
    </xf>
    <xf numFmtId="0" fontId="2" fillId="0" borderId="1" xfId="0" quotePrefix="1" applyFont="1" applyBorder="1" applyAlignment="1" applyProtection="1">
      <alignment horizontal="left" wrapText="1"/>
      <protection locked="0" hidden="1"/>
    </xf>
    <xf numFmtId="0" fontId="2" fillId="0" borderId="2" xfId="0" quotePrefix="1" applyFont="1" applyBorder="1" applyAlignment="1" applyProtection="1">
      <alignment horizontal="left" wrapText="1"/>
      <protection locked="0" hidden="1"/>
    </xf>
    <xf numFmtId="0" fontId="2" fillId="0" borderId="2" xfId="0" quotePrefix="1" applyFont="1" applyBorder="1" applyAlignment="1" applyProtection="1">
      <alignment horizontal="center" wrapText="1"/>
      <protection locked="0" hidden="1"/>
    </xf>
    <xf numFmtId="0" fontId="2" fillId="0" borderId="2" xfId="0" quotePrefix="1" applyFont="1" applyBorder="1" applyAlignment="1" applyProtection="1">
      <alignment horizontal="left"/>
      <protection locked="0" hidden="1"/>
    </xf>
    <xf numFmtId="0" fontId="2" fillId="2" borderId="3" xfId="0" applyFont="1" applyFill="1" applyBorder="1" applyAlignment="1" applyProtection="1">
      <alignment horizontal="center" vertical="center" wrapText="1"/>
      <protection locked="0" hidden="1"/>
    </xf>
    <xf numFmtId="0" fontId="2" fillId="3" borderId="1" xfId="0" applyFont="1" applyFill="1" applyBorder="1" applyAlignment="1" applyProtection="1">
      <alignment horizontal="left" vertical="center" wrapText="1"/>
      <protection locked="0" hidden="1"/>
    </xf>
    <xf numFmtId="0" fontId="3" fillId="3" borderId="2" xfId="0" applyFont="1" applyFill="1" applyBorder="1" applyAlignment="1" applyProtection="1">
      <alignment vertical="center" wrapText="1"/>
      <protection locked="0" hidden="1"/>
    </xf>
    <xf numFmtId="0" fontId="3" fillId="3" borderId="2" xfId="0" applyFont="1" applyFill="1" applyBorder="1" applyAlignment="1" applyProtection="1">
      <alignment vertical="center"/>
      <protection locked="0" hidden="1"/>
    </xf>
    <xf numFmtId="3" fontId="2" fillId="3" borderId="3" xfId="0" applyNumberFormat="1" applyFont="1" applyFill="1" applyBorder="1" applyAlignment="1" applyProtection="1">
      <alignment horizontal="right"/>
      <protection locked="0" hidden="1"/>
    </xf>
    <xf numFmtId="0" fontId="2" fillId="0" borderId="1" xfId="0" applyFont="1" applyBorder="1" applyAlignment="1" applyProtection="1">
      <alignment horizontal="left" vertical="center" wrapText="1"/>
      <protection locked="0" hidden="1"/>
    </xf>
    <xf numFmtId="0" fontId="3" fillId="0" borderId="2" xfId="0" applyFont="1" applyBorder="1" applyAlignment="1" applyProtection="1">
      <alignment vertical="center" wrapText="1"/>
      <protection locked="0" hidden="1"/>
    </xf>
    <xf numFmtId="0" fontId="3" fillId="0" borderId="2" xfId="0" applyFont="1" applyBorder="1" applyAlignment="1" applyProtection="1">
      <alignment vertical="center"/>
      <protection locked="0" hidden="1"/>
    </xf>
    <xf numFmtId="3" fontId="2" fillId="0" borderId="3" xfId="0" applyNumberFormat="1" applyFont="1" applyBorder="1" applyAlignment="1" applyProtection="1">
      <alignment horizontal="right"/>
      <protection locked="0" hidden="1"/>
    </xf>
    <xf numFmtId="0" fontId="2" fillId="0" borderId="1" xfId="0" quotePrefix="1" applyFont="1" applyBorder="1" applyAlignment="1" applyProtection="1">
      <alignment horizontal="left" vertical="center"/>
      <protection locked="0" hidden="1"/>
    </xf>
    <xf numFmtId="0" fontId="2" fillId="3" borderId="1" xfId="0" applyFont="1" applyFill="1" applyBorder="1" applyAlignment="1" applyProtection="1">
      <alignment horizontal="left" vertical="center"/>
      <protection locked="0" hidden="1"/>
    </xf>
    <xf numFmtId="0" fontId="3" fillId="3" borderId="2" xfId="0" applyFont="1" applyFill="1" applyBorder="1" applyAlignment="1" applyProtection="1">
      <alignment vertical="center"/>
      <protection locked="0" hidden="1"/>
    </xf>
    <xf numFmtId="0" fontId="2" fillId="0" borderId="1" xfId="0" quotePrefix="1" applyFont="1" applyBorder="1" applyAlignment="1" applyProtection="1">
      <alignment horizontal="left" vertical="center" wrapText="1"/>
      <protection locked="0" hidden="1"/>
    </xf>
    <xf numFmtId="0" fontId="2" fillId="3" borderId="1" xfId="0" quotePrefix="1" applyFont="1" applyFill="1" applyBorder="1" applyAlignment="1" applyProtection="1">
      <alignment horizontal="left" vertical="center" wrapText="1"/>
      <protection locked="0" hidden="1"/>
    </xf>
    <xf numFmtId="3" fontId="2" fillId="3" borderId="3" xfId="0" applyNumberFormat="1" applyFont="1" applyFill="1" applyBorder="1" applyAlignment="1" applyProtection="1">
      <alignment horizontal="right" wrapText="1"/>
      <protection locked="0" hidden="1"/>
    </xf>
    <xf numFmtId="0" fontId="12" fillId="0" borderId="0" xfId="0" applyFont="1" applyAlignment="1" applyProtection="1">
      <alignment horizontal="center" vertical="center" wrapText="1"/>
      <protection locked="0" hidden="1"/>
    </xf>
    <xf numFmtId="0" fontId="3" fillId="0" borderId="0" xfId="0" applyFont="1" applyProtection="1">
      <protection locked="0" hidden="1"/>
    </xf>
    <xf numFmtId="0" fontId="2" fillId="0" borderId="2" xfId="0" applyFont="1" applyBorder="1" applyAlignment="1" applyProtection="1">
      <alignment horizontal="left" vertical="center" wrapText="1"/>
      <protection locked="0" hidden="1"/>
    </xf>
    <xf numFmtId="0" fontId="2" fillId="0" borderId="4" xfId="0" applyFont="1" applyBorder="1" applyAlignment="1" applyProtection="1">
      <alignment horizontal="left" vertical="center" wrapText="1"/>
      <protection locked="0" hidden="1"/>
    </xf>
    <xf numFmtId="3" fontId="15" fillId="3" borderId="3" xfId="0" applyNumberFormat="1" applyFont="1" applyFill="1" applyBorder="1" applyAlignment="1" applyProtection="1">
      <alignment horizontal="right"/>
      <protection locked="0" hidden="1"/>
    </xf>
    <xf numFmtId="0" fontId="2" fillId="0" borderId="0" xfId="0" quotePrefix="1" applyFont="1" applyAlignment="1" applyProtection="1">
      <alignment horizontal="left" vertical="center" wrapText="1"/>
      <protection locked="0" hidden="1"/>
    </xf>
    <xf numFmtId="3" fontId="15" fillId="0" borderId="0" xfId="0" applyNumberFormat="1" applyFont="1" applyAlignment="1" applyProtection="1">
      <alignment horizontal="right"/>
      <protection locked="0" hidden="1"/>
    </xf>
    <xf numFmtId="0" fontId="6" fillId="0" borderId="0" xfId="0" quotePrefix="1" applyFont="1" applyAlignment="1" applyProtection="1">
      <alignment horizontal="center" vertical="center" wrapText="1"/>
      <protection locked="0" hidden="1"/>
    </xf>
    <xf numFmtId="0" fontId="17" fillId="0" borderId="0" xfId="0" applyFont="1" applyAlignment="1" applyProtection="1">
      <alignment horizontal="center" vertical="center" wrapText="1"/>
      <protection locked="0" hidden="1"/>
    </xf>
    <xf numFmtId="0" fontId="18" fillId="0" borderId="0" xfId="0" applyFont="1" applyAlignment="1" applyProtection="1">
      <alignment wrapText="1"/>
      <protection locked="0" hidden="1"/>
    </xf>
    <xf numFmtId="0" fontId="15" fillId="0" borderId="1" xfId="0" quotePrefix="1" applyFont="1" applyBorder="1" applyAlignment="1" applyProtection="1">
      <alignment horizontal="left" wrapText="1"/>
      <protection locked="0" hidden="1"/>
    </xf>
    <xf numFmtId="0" fontId="15" fillId="0" borderId="2" xfId="0" quotePrefix="1" applyFont="1" applyBorder="1" applyAlignment="1" applyProtection="1">
      <alignment horizontal="left" wrapText="1"/>
      <protection locked="0" hidden="1"/>
    </xf>
    <xf numFmtId="0" fontId="15" fillId="0" borderId="2" xfId="0" quotePrefix="1" applyFont="1" applyBorder="1" applyAlignment="1" applyProtection="1">
      <alignment horizontal="center" wrapText="1"/>
      <protection locked="0" hidden="1"/>
    </xf>
    <xf numFmtId="0" fontId="15" fillId="0" borderId="2" xfId="0" quotePrefix="1" applyFont="1" applyBorder="1" applyAlignment="1" applyProtection="1">
      <alignment horizontal="left"/>
      <protection locked="0" hidden="1"/>
    </xf>
    <xf numFmtId="0" fontId="15" fillId="2" borderId="3" xfId="0" applyFont="1" applyFill="1" applyBorder="1" applyAlignment="1" applyProtection="1">
      <alignment horizontal="center" vertical="center" wrapText="1"/>
      <protection locked="0" hidden="1"/>
    </xf>
    <xf numFmtId="0" fontId="2" fillId="4" borderId="1" xfId="0" applyFont="1" applyFill="1" applyBorder="1" applyAlignment="1" applyProtection="1">
      <alignment horizontal="left" vertical="center" wrapText="1"/>
      <protection locked="0" hidden="1"/>
    </xf>
    <xf numFmtId="0" fontId="2" fillId="4" borderId="2" xfId="0" applyFont="1" applyFill="1" applyBorder="1" applyAlignment="1" applyProtection="1">
      <alignment horizontal="left" vertical="center" wrapText="1"/>
      <protection locked="0" hidden="1"/>
    </xf>
    <xf numFmtId="0" fontId="2" fillId="4" borderId="4" xfId="0" applyFont="1" applyFill="1" applyBorder="1" applyAlignment="1" applyProtection="1">
      <alignment horizontal="left" vertical="center" wrapText="1"/>
      <protection locked="0" hidden="1"/>
    </xf>
    <xf numFmtId="3" fontId="2" fillId="4" borderId="1" xfId="0" quotePrefix="1" applyNumberFormat="1" applyFont="1" applyFill="1" applyBorder="1" applyAlignment="1" applyProtection="1">
      <alignment horizontal="right"/>
      <protection locked="0" hidden="1"/>
    </xf>
    <xf numFmtId="3" fontId="2" fillId="4" borderId="3" xfId="0" applyNumberFormat="1" applyFont="1" applyFill="1" applyBorder="1" applyAlignment="1" applyProtection="1">
      <alignment horizontal="right" wrapText="1"/>
      <protection locked="0" hidden="1"/>
    </xf>
    <xf numFmtId="3" fontId="2" fillId="3" borderId="1" xfId="0" quotePrefix="1" applyNumberFormat="1" applyFont="1" applyFill="1" applyBorder="1" applyAlignment="1" applyProtection="1">
      <alignment horizontal="right"/>
      <protection locked="0" hidden="1"/>
    </xf>
    <xf numFmtId="3" fontId="2" fillId="3" borderId="3" xfId="0" quotePrefix="1" applyNumberFormat="1" applyFont="1" applyFill="1" applyBorder="1" applyAlignment="1" applyProtection="1">
      <alignment horizontal="right"/>
      <protection locked="0" hidden="1"/>
    </xf>
    <xf numFmtId="0" fontId="2" fillId="3" borderId="2" xfId="0" applyFont="1" applyFill="1" applyBorder="1" applyAlignment="1" applyProtection="1">
      <alignment horizontal="left" vertical="center" wrapText="1"/>
      <protection locked="0" hidden="1"/>
    </xf>
    <xf numFmtId="0" fontId="2" fillId="3" borderId="4" xfId="0" applyFont="1" applyFill="1" applyBorder="1" applyAlignment="1" applyProtection="1">
      <alignment horizontal="left" vertical="center" wrapText="1"/>
      <protection locked="0" hidden="1"/>
    </xf>
    <xf numFmtId="0" fontId="2" fillId="0" borderId="0" xfId="0" applyFont="1" applyAlignment="1" applyProtection="1">
      <alignment horizontal="left" vertical="center" wrapText="1"/>
      <protection locked="0" hidden="1"/>
    </xf>
    <xf numFmtId="3" fontId="2" fillId="0" borderId="0" xfId="0" quotePrefix="1" applyNumberFormat="1" applyFont="1" applyAlignment="1" applyProtection="1">
      <alignment horizontal="right"/>
      <protection locked="0" hidden="1"/>
    </xf>
    <xf numFmtId="0" fontId="0" fillId="0" borderId="2" xfId="0" applyBorder="1" applyAlignment="1" applyProtection="1">
      <alignment horizontal="left" vertical="center" wrapText="1"/>
      <protection locked="0" hidden="1"/>
    </xf>
    <xf numFmtId="0" fontId="0" fillId="0" borderId="4" xfId="0" applyBorder="1" applyAlignment="1" applyProtection="1">
      <alignment horizontal="left" vertical="center" wrapText="1"/>
      <protection locked="0" hidden="1"/>
    </xf>
    <xf numFmtId="3" fontId="15" fillId="3" borderId="1" xfId="0" quotePrefix="1" applyNumberFormat="1" applyFont="1" applyFill="1" applyBorder="1" applyAlignment="1" applyProtection="1">
      <alignment horizontal="right"/>
      <protection locked="0" hidden="1"/>
    </xf>
    <xf numFmtId="3" fontId="15" fillId="3" borderId="3" xfId="0" quotePrefix="1" applyNumberFormat="1" applyFont="1" applyFill="1" applyBorder="1" applyAlignment="1" applyProtection="1">
      <alignment horizontal="right"/>
      <protection locked="0" hidden="1"/>
    </xf>
    <xf numFmtId="0" fontId="19" fillId="0" borderId="0" xfId="0" applyFont="1" applyProtection="1">
      <protection locked="0" hidden="1"/>
    </xf>
    <xf numFmtId="0" fontId="20" fillId="0" borderId="0" xfId="0" applyFont="1" applyProtection="1">
      <protection locked="0"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2"/>
  <sheetViews>
    <sheetView tabSelected="1" zoomScale="135" zoomScaleNormal="100" workbookViewId="0">
      <selection activeCell="H10" sqref="H10"/>
    </sheetView>
  </sheetViews>
  <sheetFormatPr baseColWidth="10" defaultColWidth="8.83203125" defaultRowHeight="15" x14ac:dyDescent="0.2"/>
  <cols>
    <col min="1" max="4" width="8.83203125" style="3"/>
    <col min="5" max="5" width="25.33203125" style="3" customWidth="1"/>
    <col min="6" max="7" width="25.33203125" style="3" hidden="1" customWidth="1"/>
    <col min="8" max="10" width="25.33203125" style="3" customWidth="1"/>
    <col min="11" max="16384" width="8.83203125" style="3"/>
  </cols>
  <sheetData>
    <row r="1" spans="1:10" x14ac:dyDescent="0.2">
      <c r="A1" s="144" t="s">
        <v>330</v>
      </c>
      <c r="B1" s="144"/>
      <c r="C1" s="144"/>
      <c r="D1" s="144"/>
      <c r="E1" s="144"/>
      <c r="F1" s="144"/>
      <c r="G1" s="144"/>
      <c r="H1" s="144"/>
      <c r="I1" s="144"/>
      <c r="J1" s="144"/>
    </row>
    <row r="2" spans="1:10" ht="42" customHeight="1" x14ac:dyDescent="0.2">
      <c r="A2" s="1" t="s">
        <v>290</v>
      </c>
      <c r="B2" s="1"/>
      <c r="C2" s="1"/>
      <c r="D2" s="1"/>
      <c r="E2" s="1"/>
      <c r="F2" s="1"/>
      <c r="G2" s="1"/>
      <c r="H2" s="1"/>
      <c r="I2" s="1"/>
      <c r="J2" s="1"/>
    </row>
    <row r="3" spans="1:10" ht="18" customHeight="1" x14ac:dyDescent="0.2">
      <c r="A3" s="4"/>
      <c r="B3" s="4"/>
      <c r="C3" s="4"/>
      <c r="D3" s="4"/>
      <c r="E3" s="4"/>
      <c r="F3" s="4"/>
      <c r="G3" s="4"/>
      <c r="H3" s="4"/>
      <c r="I3" s="4"/>
      <c r="J3" s="4"/>
    </row>
    <row r="4" spans="1:10" ht="16" x14ac:dyDescent="0.2">
      <c r="A4" s="1" t="s">
        <v>38</v>
      </c>
      <c r="B4" s="1"/>
      <c r="C4" s="1"/>
      <c r="D4" s="1"/>
      <c r="E4" s="1"/>
      <c r="F4" s="1"/>
      <c r="G4" s="1"/>
      <c r="H4" s="1"/>
      <c r="I4" s="92"/>
      <c r="J4" s="92"/>
    </row>
    <row r="5" spans="1:10" ht="18" x14ac:dyDescent="0.2">
      <c r="A5" s="4"/>
      <c r="B5" s="4"/>
      <c r="C5" s="4"/>
      <c r="D5" s="4"/>
      <c r="E5" s="4"/>
      <c r="F5" s="4"/>
      <c r="G5" s="4"/>
      <c r="H5" s="4"/>
      <c r="I5" s="93"/>
      <c r="J5" s="93"/>
    </row>
    <row r="6" spans="1:10" ht="18" customHeight="1" x14ac:dyDescent="0.2">
      <c r="A6" s="1" t="s">
        <v>46</v>
      </c>
      <c r="B6" s="6"/>
      <c r="C6" s="6"/>
      <c r="D6" s="6"/>
      <c r="E6" s="6"/>
      <c r="F6" s="6"/>
      <c r="G6" s="6"/>
      <c r="H6" s="6"/>
      <c r="I6" s="6"/>
      <c r="J6" s="6"/>
    </row>
    <row r="7" spans="1:10" ht="18" x14ac:dyDescent="0.2">
      <c r="A7" s="145"/>
      <c r="B7" s="146"/>
      <c r="C7" s="146"/>
      <c r="D7" s="146"/>
      <c r="E7" s="147"/>
      <c r="F7" s="148"/>
      <c r="G7" s="148"/>
      <c r="H7" s="148"/>
      <c r="I7" s="148"/>
      <c r="J7" s="149" t="s">
        <v>264</v>
      </c>
    </row>
    <row r="8" spans="1:10" ht="28" x14ac:dyDescent="0.2">
      <c r="A8" s="150"/>
      <c r="B8" s="151"/>
      <c r="C8" s="151"/>
      <c r="D8" s="152"/>
      <c r="E8" s="153"/>
      <c r="F8" s="154" t="s">
        <v>47</v>
      </c>
      <c r="G8" s="154" t="s">
        <v>48</v>
      </c>
      <c r="H8" s="154" t="s">
        <v>291</v>
      </c>
      <c r="I8" s="154" t="s">
        <v>257</v>
      </c>
      <c r="J8" s="154" t="s">
        <v>292</v>
      </c>
    </row>
    <row r="9" spans="1:10" x14ac:dyDescent="0.2">
      <c r="A9" s="155" t="s">
        <v>0</v>
      </c>
      <c r="B9" s="156"/>
      <c r="C9" s="156"/>
      <c r="D9" s="156"/>
      <c r="E9" s="157"/>
      <c r="F9" s="158">
        <v>0</v>
      </c>
      <c r="G9" s="158">
        <v>0</v>
      </c>
      <c r="H9" s="158">
        <f>H10+H11</f>
        <v>2674705.3200000003</v>
      </c>
      <c r="I9" s="158">
        <f>I10+I11</f>
        <v>4613450</v>
      </c>
      <c r="J9" s="158">
        <f>J10+J11</f>
        <v>2689950</v>
      </c>
    </row>
    <row r="10" spans="1:10" x14ac:dyDescent="0.2">
      <c r="A10" s="159" t="s">
        <v>1</v>
      </c>
      <c r="B10" s="160"/>
      <c r="C10" s="160"/>
      <c r="D10" s="160"/>
      <c r="E10" s="161"/>
      <c r="F10" s="162"/>
      <c r="G10" s="162"/>
      <c r="H10" s="162">
        <f>' Račun prihoda i rashoda'!F10</f>
        <v>2674705.3200000003</v>
      </c>
      <c r="I10" s="162">
        <f>' Račun prihoda i rashoda'!G10</f>
        <v>4613450</v>
      </c>
      <c r="J10" s="162">
        <f>' Račun prihoda i rashoda'!H10</f>
        <v>2689950</v>
      </c>
    </row>
    <row r="11" spans="1:10" x14ac:dyDescent="0.2">
      <c r="A11" s="163" t="s">
        <v>2</v>
      </c>
      <c r="B11" s="161"/>
      <c r="C11" s="161"/>
      <c r="D11" s="161"/>
      <c r="E11" s="161"/>
      <c r="F11" s="162"/>
      <c r="G11" s="162"/>
      <c r="H11" s="162">
        <f>' Račun prihoda i rashoda'!F16</f>
        <v>0</v>
      </c>
      <c r="I11" s="162">
        <f>' Račun prihoda i rashoda'!G16</f>
        <v>0</v>
      </c>
      <c r="J11" s="162">
        <f>' Račun prihoda i rashoda'!H16</f>
        <v>0</v>
      </c>
    </row>
    <row r="12" spans="1:10" x14ac:dyDescent="0.2">
      <c r="A12" s="164" t="s">
        <v>3</v>
      </c>
      <c r="B12" s="165"/>
      <c r="C12" s="165"/>
      <c r="D12" s="165"/>
      <c r="E12" s="165"/>
      <c r="F12" s="158">
        <v>0</v>
      </c>
      <c r="G12" s="158">
        <v>0</v>
      </c>
      <c r="H12" s="158">
        <f>H13+H14</f>
        <v>2657705.3200000003</v>
      </c>
      <c r="I12" s="158">
        <f>I13+I14</f>
        <v>4596950</v>
      </c>
      <c r="J12" s="158">
        <f>J13+J14</f>
        <v>2676950</v>
      </c>
    </row>
    <row r="13" spans="1:10" x14ac:dyDescent="0.2">
      <c r="A13" s="166" t="s">
        <v>4</v>
      </c>
      <c r="B13" s="160"/>
      <c r="C13" s="160"/>
      <c r="D13" s="160"/>
      <c r="E13" s="160"/>
      <c r="F13" s="162"/>
      <c r="G13" s="162"/>
      <c r="H13" s="162">
        <f>' Račun prihoda i rashoda'!F23</f>
        <v>1517705.32</v>
      </c>
      <c r="I13" s="162">
        <f>' Račun prihoda i rashoda'!G23</f>
        <v>1481950</v>
      </c>
      <c r="J13" s="162">
        <f>' Račun prihoda i rashoda'!H23</f>
        <v>1381950</v>
      </c>
    </row>
    <row r="14" spans="1:10" x14ac:dyDescent="0.2">
      <c r="A14" s="163" t="s">
        <v>5</v>
      </c>
      <c r="B14" s="161"/>
      <c r="C14" s="161"/>
      <c r="D14" s="161"/>
      <c r="E14" s="161"/>
      <c r="F14" s="162"/>
      <c r="G14" s="162"/>
      <c r="H14" s="162">
        <f>' Račun prihoda i rashoda'!F31</f>
        <v>1140000</v>
      </c>
      <c r="I14" s="162">
        <f>' Račun prihoda i rashoda'!G31</f>
        <v>3115000</v>
      </c>
      <c r="J14" s="162">
        <f>' Račun prihoda i rashoda'!H31</f>
        <v>1295000</v>
      </c>
    </row>
    <row r="15" spans="1:10" x14ac:dyDescent="0.2">
      <c r="A15" s="167" t="s">
        <v>6</v>
      </c>
      <c r="B15" s="156"/>
      <c r="C15" s="156"/>
      <c r="D15" s="156"/>
      <c r="E15" s="156"/>
      <c r="F15" s="158">
        <v>0</v>
      </c>
      <c r="G15" s="158">
        <v>0</v>
      </c>
      <c r="H15" s="168">
        <f>H9-H12</f>
        <v>17000</v>
      </c>
      <c r="I15" s="168">
        <f t="shared" ref="I15:J15" si="0">I9-I12</f>
        <v>16500</v>
      </c>
      <c r="J15" s="168">
        <f t="shared" si="0"/>
        <v>13000</v>
      </c>
    </row>
    <row r="16" spans="1:10" ht="18" x14ac:dyDescent="0.2">
      <c r="A16" s="4"/>
      <c r="B16" s="169"/>
      <c r="C16" s="169"/>
      <c r="D16" s="169"/>
      <c r="E16" s="169"/>
      <c r="F16" s="169"/>
      <c r="G16" s="169"/>
      <c r="H16" s="170"/>
      <c r="I16" s="170"/>
      <c r="J16" s="170"/>
    </row>
    <row r="17" spans="1:10" ht="18" customHeight="1" x14ac:dyDescent="0.2">
      <c r="A17" s="1" t="s">
        <v>45</v>
      </c>
      <c r="B17" s="6"/>
      <c r="C17" s="6"/>
      <c r="D17" s="6"/>
      <c r="E17" s="6"/>
      <c r="F17" s="6"/>
      <c r="G17" s="6"/>
      <c r="H17" s="6"/>
      <c r="I17" s="6"/>
      <c r="J17" s="6"/>
    </row>
    <row r="18" spans="1:10" ht="18" x14ac:dyDescent="0.2">
      <c r="A18" s="4"/>
      <c r="B18" s="169"/>
      <c r="C18" s="169"/>
      <c r="D18" s="169"/>
      <c r="E18" s="169"/>
      <c r="F18" s="169"/>
      <c r="G18" s="169"/>
      <c r="H18" s="170"/>
      <c r="I18" s="170"/>
      <c r="J18" s="170"/>
    </row>
    <row r="19" spans="1:10" ht="28" x14ac:dyDescent="0.2">
      <c r="A19" s="150"/>
      <c r="B19" s="151"/>
      <c r="C19" s="151"/>
      <c r="D19" s="152"/>
      <c r="E19" s="153"/>
      <c r="F19" s="154" t="s">
        <v>12</v>
      </c>
      <c r="G19" s="154" t="s">
        <v>13</v>
      </c>
      <c r="H19" s="154" t="s">
        <v>291</v>
      </c>
      <c r="I19" s="154" t="s">
        <v>257</v>
      </c>
      <c r="J19" s="154" t="s">
        <v>292</v>
      </c>
    </row>
    <row r="20" spans="1:10" ht="15.75" customHeight="1" x14ac:dyDescent="0.2">
      <c r="A20" s="159" t="s">
        <v>8</v>
      </c>
      <c r="B20" s="171"/>
      <c r="C20" s="171"/>
      <c r="D20" s="171"/>
      <c r="E20" s="172"/>
      <c r="F20" s="162"/>
      <c r="G20" s="162"/>
      <c r="H20" s="162">
        <v>0</v>
      </c>
      <c r="I20" s="162">
        <v>0</v>
      </c>
      <c r="J20" s="162">
        <v>0</v>
      </c>
    </row>
    <row r="21" spans="1:10" x14ac:dyDescent="0.2">
      <c r="A21" s="159" t="s">
        <v>9</v>
      </c>
      <c r="B21" s="160"/>
      <c r="C21" s="160"/>
      <c r="D21" s="160"/>
      <c r="E21" s="160"/>
      <c r="F21" s="162"/>
      <c r="G21" s="162"/>
      <c r="H21" s="162">
        <f>'Račun financiranja po izvorima'!B15</f>
        <v>17000</v>
      </c>
      <c r="I21" s="162">
        <f>'Račun financiranja po izvorima'!C15</f>
        <v>16500</v>
      </c>
      <c r="J21" s="162">
        <f>'Račun financiranja po izvorima'!D15</f>
        <v>13000</v>
      </c>
    </row>
    <row r="22" spans="1:10" x14ac:dyDescent="0.2">
      <c r="A22" s="167" t="s">
        <v>10</v>
      </c>
      <c r="B22" s="156"/>
      <c r="C22" s="156"/>
      <c r="D22" s="156"/>
      <c r="E22" s="156"/>
      <c r="F22" s="158">
        <v>0</v>
      </c>
      <c r="G22" s="158">
        <v>0</v>
      </c>
      <c r="H22" s="158">
        <f>H20-H21</f>
        <v>-17000</v>
      </c>
      <c r="I22" s="158">
        <f t="shared" ref="I22:J22" si="1">I20-I21</f>
        <v>-16500</v>
      </c>
      <c r="J22" s="158">
        <f t="shared" si="1"/>
        <v>-13000</v>
      </c>
    </row>
    <row r="23" spans="1:10" s="117" customFormat="1" ht="14.5" customHeight="1" x14ac:dyDescent="0.2">
      <c r="A23" s="167" t="s">
        <v>11</v>
      </c>
      <c r="B23" s="156"/>
      <c r="C23" s="156"/>
      <c r="D23" s="156"/>
      <c r="E23" s="156"/>
      <c r="F23" s="173">
        <f>F15+F22</f>
        <v>0</v>
      </c>
      <c r="G23" s="173">
        <f t="shared" ref="G23:J23" si="2">G15+G22</f>
        <v>0</v>
      </c>
      <c r="H23" s="173">
        <f t="shared" si="2"/>
        <v>0</v>
      </c>
      <c r="I23" s="173">
        <f t="shared" si="2"/>
        <v>0</v>
      </c>
      <c r="J23" s="173">
        <f t="shared" si="2"/>
        <v>0</v>
      </c>
    </row>
    <row r="24" spans="1:10" s="117" customFormat="1" x14ac:dyDescent="0.2">
      <c r="A24" s="174"/>
      <c r="B24" s="93"/>
      <c r="C24" s="93"/>
      <c r="D24" s="93"/>
      <c r="E24" s="93"/>
      <c r="F24" s="175"/>
      <c r="G24" s="175"/>
      <c r="H24" s="175"/>
    </row>
    <row r="25" spans="1:10" ht="18" x14ac:dyDescent="0.2">
      <c r="A25" s="176"/>
      <c r="B25" s="169"/>
      <c r="C25" s="169"/>
      <c r="D25" s="169"/>
      <c r="E25" s="169"/>
      <c r="F25" s="169"/>
      <c r="G25" s="169"/>
      <c r="H25" s="170"/>
      <c r="I25" s="170"/>
      <c r="J25" s="170"/>
    </row>
    <row r="26" spans="1:10" ht="15.5" customHeight="1" x14ac:dyDescent="0.2">
      <c r="A26" s="116" t="s">
        <v>265</v>
      </c>
      <c r="B26" s="116"/>
      <c r="C26" s="116"/>
      <c r="D26" s="116"/>
      <c r="E26" s="116"/>
      <c r="F26" s="116"/>
      <c r="G26" s="116"/>
      <c r="H26" s="116"/>
      <c r="I26" s="116"/>
      <c r="J26" s="116"/>
    </row>
    <row r="27" spans="1:10" ht="16" x14ac:dyDescent="0.2">
      <c r="A27" s="177"/>
      <c r="B27" s="178"/>
      <c r="C27" s="178"/>
      <c r="D27" s="178"/>
      <c r="E27" s="178"/>
      <c r="F27" s="178"/>
      <c r="G27" s="178"/>
      <c r="H27" s="178"/>
    </row>
    <row r="28" spans="1:10" ht="16" x14ac:dyDescent="0.2">
      <c r="A28" s="177"/>
      <c r="B28" s="178"/>
      <c r="C28" s="178"/>
      <c r="D28" s="178"/>
      <c r="E28" s="178"/>
      <c r="F28" s="178"/>
      <c r="G28" s="178"/>
      <c r="H28" s="178"/>
    </row>
    <row r="29" spans="1:10" ht="28" x14ac:dyDescent="0.2">
      <c r="A29" s="179"/>
      <c r="B29" s="180"/>
      <c r="C29" s="180"/>
      <c r="D29" s="181"/>
      <c r="E29" s="182"/>
      <c r="F29" s="183" t="s">
        <v>266</v>
      </c>
      <c r="G29" s="183" t="s">
        <v>261</v>
      </c>
      <c r="H29" s="154" t="s">
        <v>291</v>
      </c>
      <c r="I29" s="154" t="s">
        <v>257</v>
      </c>
      <c r="J29" s="154" t="s">
        <v>292</v>
      </c>
    </row>
    <row r="30" spans="1:10" x14ac:dyDescent="0.2">
      <c r="A30" s="184" t="s">
        <v>267</v>
      </c>
      <c r="B30" s="185"/>
      <c r="C30" s="185"/>
      <c r="D30" s="185"/>
      <c r="E30" s="186"/>
      <c r="F30" s="187">
        <v>0</v>
      </c>
      <c r="G30" s="187">
        <v>0</v>
      </c>
      <c r="H30" s="188"/>
      <c r="I30" s="188"/>
      <c r="J30" s="188"/>
    </row>
    <row r="31" spans="1:10" x14ac:dyDescent="0.2">
      <c r="A31" s="167" t="s">
        <v>268</v>
      </c>
      <c r="B31" s="156"/>
      <c r="C31" s="156"/>
      <c r="D31" s="156"/>
      <c r="E31" s="156"/>
      <c r="F31" s="189">
        <f>F25+F30</f>
        <v>0</v>
      </c>
      <c r="G31" s="189">
        <f t="shared" ref="G31" si="3">G25+G30</f>
        <v>0</v>
      </c>
      <c r="H31" s="190"/>
      <c r="I31" s="190"/>
      <c r="J31" s="190"/>
    </row>
    <row r="32" spans="1:10" ht="24" customHeight="1" x14ac:dyDescent="0.2">
      <c r="A32" s="155" t="s">
        <v>269</v>
      </c>
      <c r="B32" s="191"/>
      <c r="C32" s="191"/>
      <c r="D32" s="191"/>
      <c r="E32" s="192"/>
      <c r="F32" s="189" t="e">
        <f>F18+#REF!+F30-F31</f>
        <v>#REF!</v>
      </c>
      <c r="G32" s="189" t="e">
        <f>G18+#REF!+G30-G31</f>
        <v>#REF!</v>
      </c>
      <c r="H32" s="190"/>
      <c r="I32" s="190"/>
      <c r="J32" s="190"/>
    </row>
    <row r="33" spans="1:10" ht="24" customHeight="1" x14ac:dyDescent="0.2">
      <c r="A33" s="193"/>
      <c r="B33" s="193"/>
      <c r="C33" s="193"/>
      <c r="D33" s="193"/>
      <c r="E33" s="193"/>
      <c r="F33" s="194"/>
      <c r="G33" s="194"/>
      <c r="H33" s="194"/>
    </row>
    <row r="34" spans="1:10" ht="15.5" customHeight="1" x14ac:dyDescent="0.2">
      <c r="A34" s="1" t="s">
        <v>270</v>
      </c>
      <c r="B34" s="1"/>
      <c r="C34" s="1"/>
      <c r="D34" s="1"/>
      <c r="E34" s="1"/>
      <c r="F34" s="1"/>
      <c r="G34" s="1"/>
      <c r="H34" s="1"/>
      <c r="I34" s="1"/>
      <c r="J34" s="1"/>
    </row>
    <row r="35" spans="1:10" ht="18" x14ac:dyDescent="0.2">
      <c r="A35" s="176"/>
      <c r="B35" s="169"/>
      <c r="C35" s="169"/>
      <c r="D35" s="169"/>
      <c r="E35" s="169"/>
      <c r="F35" s="169"/>
      <c r="G35" s="169"/>
      <c r="H35" s="170"/>
    </row>
    <row r="36" spans="1:10" ht="28" x14ac:dyDescent="0.2">
      <c r="A36" s="150"/>
      <c r="B36" s="151"/>
      <c r="C36" s="151"/>
      <c r="D36" s="152"/>
      <c r="E36" s="153"/>
      <c r="F36" s="154" t="s">
        <v>266</v>
      </c>
      <c r="G36" s="154" t="s">
        <v>261</v>
      </c>
      <c r="H36" s="154" t="s">
        <v>291</v>
      </c>
      <c r="I36" s="154" t="s">
        <v>257</v>
      </c>
      <c r="J36" s="154" t="s">
        <v>292</v>
      </c>
    </row>
    <row r="37" spans="1:10" x14ac:dyDescent="0.2">
      <c r="A37" s="184" t="s">
        <v>267</v>
      </c>
      <c r="B37" s="185"/>
      <c r="C37" s="185"/>
      <c r="D37" s="185"/>
      <c r="E37" s="186"/>
      <c r="F37" s="187">
        <v>0</v>
      </c>
      <c r="G37" s="187">
        <f>F40</f>
        <v>0</v>
      </c>
      <c r="H37" s="188"/>
      <c r="I37" s="188"/>
      <c r="J37" s="188"/>
    </row>
    <row r="38" spans="1:10" ht="23.5" customHeight="1" x14ac:dyDescent="0.2">
      <c r="A38" s="184" t="s">
        <v>7</v>
      </c>
      <c r="B38" s="185"/>
      <c r="C38" s="185"/>
      <c r="D38" s="185"/>
      <c r="E38" s="186"/>
      <c r="F38" s="187">
        <v>0</v>
      </c>
      <c r="G38" s="187">
        <v>0</v>
      </c>
      <c r="H38" s="188"/>
      <c r="I38" s="188"/>
      <c r="J38" s="188"/>
    </row>
    <row r="39" spans="1:10" x14ac:dyDescent="0.2">
      <c r="A39" s="184" t="s">
        <v>271</v>
      </c>
      <c r="B39" s="195"/>
      <c r="C39" s="195"/>
      <c r="D39" s="195"/>
      <c r="E39" s="196"/>
      <c r="F39" s="187">
        <v>0</v>
      </c>
      <c r="G39" s="187">
        <v>0</v>
      </c>
      <c r="H39" s="188"/>
      <c r="I39" s="188"/>
      <c r="J39" s="188"/>
    </row>
    <row r="40" spans="1:10" x14ac:dyDescent="0.2">
      <c r="A40" s="167" t="s">
        <v>268</v>
      </c>
      <c r="B40" s="156"/>
      <c r="C40" s="156"/>
      <c r="D40" s="156"/>
      <c r="E40" s="156"/>
      <c r="F40" s="197">
        <f>F37-F38+F39</f>
        <v>0</v>
      </c>
      <c r="G40" s="197">
        <f t="shared" ref="G40" si="4">G37-G38+G39</f>
        <v>0</v>
      </c>
      <c r="H40" s="198"/>
      <c r="I40" s="198"/>
      <c r="J40" s="198"/>
    </row>
    <row r="41" spans="1:10" x14ac:dyDescent="0.2">
      <c r="A41" s="117"/>
      <c r="B41" s="117"/>
      <c r="C41" s="117"/>
      <c r="D41" s="117"/>
      <c r="E41" s="117"/>
      <c r="F41" s="117"/>
      <c r="G41" s="117"/>
      <c r="H41" s="117"/>
    </row>
    <row r="42" spans="1:10" x14ac:dyDescent="0.2">
      <c r="A42" s="199"/>
      <c r="B42" s="200"/>
      <c r="C42" s="200"/>
      <c r="D42" s="200"/>
      <c r="E42" s="200"/>
      <c r="F42" s="200"/>
      <c r="G42" s="200"/>
      <c r="H42" s="200"/>
    </row>
  </sheetData>
  <sheetProtection algorithmName="SHA-512" hashValue="ugU2yZ8lsgAf8ElJrWCsBiS9xghdMmQbKbWbSTu6AZwBX51oArG3jyAtUsRJ1aJD8qFCtmrrNGo61ijRcUMPKQ==" saltValue="V2Ku1saVnXlLVQGHed6evg==" spinCount="100000" sheet="1" formatCells="0" formatColumns="0" formatRows="0" insertColumns="0" insertRows="0" insertHyperlinks="0" deleteColumns="0" deleteRows="0" sort="0" autoFilter="0" pivotTables="0"/>
  <mergeCells count="25">
    <mergeCell ref="A42:H42"/>
    <mergeCell ref="A34:J34"/>
    <mergeCell ref="A37:E37"/>
    <mergeCell ref="A38:E38"/>
    <mergeCell ref="A39:E39"/>
    <mergeCell ref="A40:E40"/>
    <mergeCell ref="A23:E23"/>
    <mergeCell ref="A30:E30"/>
    <mergeCell ref="A31:E31"/>
    <mergeCell ref="A32:E32"/>
    <mergeCell ref="A26:J26"/>
    <mergeCell ref="A1:J1"/>
    <mergeCell ref="A20:E20"/>
    <mergeCell ref="A21:E21"/>
    <mergeCell ref="A22:E22"/>
    <mergeCell ref="A14:E14"/>
    <mergeCell ref="A15:E15"/>
    <mergeCell ref="A2:J2"/>
    <mergeCell ref="A4:J4"/>
    <mergeCell ref="A9:E9"/>
    <mergeCell ref="A10:E10"/>
    <mergeCell ref="A11:E11"/>
    <mergeCell ref="A13:E13"/>
    <mergeCell ref="A6:J6"/>
    <mergeCell ref="A17:J17"/>
  </mergeCells>
  <pageMargins left="0.70866141732283472" right="0.70866141732283472" top="0.74803149606299213" bottom="0.74803149606299213" header="0.31496062992125984" footer="0.31496062992125984"/>
  <pageSetup paperSize="9" scale="66" orientation="landscape" useFirstPageNumber="1"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2BC13-70DA-4C43-B4AE-C699B1B049B1}">
  <dimension ref="A1:D34"/>
  <sheetViews>
    <sheetView zoomScaleNormal="100" workbookViewId="0">
      <selection activeCell="B10" sqref="B10"/>
    </sheetView>
  </sheetViews>
  <sheetFormatPr baseColWidth="10" defaultColWidth="8.83203125" defaultRowHeight="15" x14ac:dyDescent="0.2"/>
  <cols>
    <col min="1" max="4" width="25.33203125" style="117" customWidth="1"/>
    <col min="5" max="16384" width="8.83203125" style="117"/>
  </cols>
  <sheetData>
    <row r="1" spans="1:4" ht="37" customHeight="1" x14ac:dyDescent="0.2">
      <c r="A1" s="116" t="s">
        <v>290</v>
      </c>
      <c r="B1" s="116"/>
      <c r="C1" s="116"/>
      <c r="D1" s="116"/>
    </row>
    <row r="2" spans="1:4" ht="18" x14ac:dyDescent="0.2">
      <c r="A2" s="118"/>
      <c r="B2" s="118"/>
      <c r="C2" s="118"/>
      <c r="D2" s="118"/>
    </row>
    <row r="3" spans="1:4" ht="16" x14ac:dyDescent="0.2">
      <c r="A3" s="116" t="s">
        <v>38</v>
      </c>
      <c r="B3" s="116"/>
      <c r="C3" s="116"/>
      <c r="D3" s="116"/>
    </row>
    <row r="4" spans="1:4" ht="18" x14ac:dyDescent="0.2">
      <c r="A4" s="118"/>
      <c r="B4" s="118"/>
      <c r="C4" s="119"/>
      <c r="D4" s="119"/>
    </row>
    <row r="5" spans="1:4" ht="16" x14ac:dyDescent="0.2">
      <c r="A5" s="116" t="s">
        <v>15</v>
      </c>
      <c r="B5" s="116"/>
      <c r="C5" s="116"/>
      <c r="D5" s="116"/>
    </row>
    <row r="6" spans="1:4" ht="18" x14ac:dyDescent="0.2">
      <c r="A6" s="118"/>
      <c r="B6" s="118"/>
      <c r="C6" s="119"/>
      <c r="D6" s="119"/>
    </row>
    <row r="7" spans="1:4" ht="16" x14ac:dyDescent="0.2">
      <c r="A7" s="116" t="s">
        <v>272</v>
      </c>
      <c r="B7" s="116"/>
      <c r="C7" s="116"/>
      <c r="D7" s="116"/>
    </row>
    <row r="8" spans="1:4" ht="18" x14ac:dyDescent="0.2">
      <c r="A8" s="118"/>
      <c r="B8" s="118"/>
      <c r="C8" s="119"/>
      <c r="D8" s="119"/>
    </row>
    <row r="9" spans="1:4" ht="28" x14ac:dyDescent="0.2">
      <c r="A9" s="120" t="s">
        <v>273</v>
      </c>
      <c r="B9" s="139" t="s">
        <v>291</v>
      </c>
      <c r="C9" s="139" t="s">
        <v>257</v>
      </c>
      <c r="D9" s="139" t="s">
        <v>292</v>
      </c>
    </row>
    <row r="10" spans="1:4" x14ac:dyDescent="0.2">
      <c r="A10" s="121" t="s">
        <v>0</v>
      </c>
      <c r="B10" s="122">
        <f t="shared" ref="B10:D10" si="0">SUM(B11,B13,B15)</f>
        <v>2674705.3200000003</v>
      </c>
      <c r="C10" s="122">
        <f t="shared" si="0"/>
        <v>4613450</v>
      </c>
      <c r="D10" s="122">
        <f t="shared" si="0"/>
        <v>2689950</v>
      </c>
    </row>
    <row r="11" spans="1:4" x14ac:dyDescent="0.2">
      <c r="A11" s="123" t="s">
        <v>274</v>
      </c>
      <c r="B11" s="140">
        <f t="shared" ref="B11:D11" si="1">SUM(B12)</f>
        <v>565000</v>
      </c>
      <c r="C11" s="140">
        <f t="shared" si="1"/>
        <v>565000</v>
      </c>
      <c r="D11" s="140">
        <f t="shared" si="1"/>
        <v>565000</v>
      </c>
    </row>
    <row r="12" spans="1:4" x14ac:dyDescent="0.2">
      <c r="A12" s="125" t="s">
        <v>275</v>
      </c>
      <c r="B12" s="124">
        <f>' Račun prihoda i rashoda'!F11+' Račun prihoda i rashoda'!F14</f>
        <v>565000</v>
      </c>
      <c r="C12" s="124">
        <f>' Račun prihoda i rashoda'!G11+' Račun prihoda i rashoda'!G14</f>
        <v>565000</v>
      </c>
      <c r="D12" s="124">
        <f>' Račun prihoda i rashoda'!H11+' Račun prihoda i rashoda'!H14</f>
        <v>565000</v>
      </c>
    </row>
    <row r="13" spans="1:4" x14ac:dyDescent="0.2">
      <c r="A13" s="123" t="s">
        <v>277</v>
      </c>
      <c r="B13" s="140">
        <f t="shared" ref="B13" si="2">SUM(B14)</f>
        <v>5000</v>
      </c>
      <c r="C13" s="140">
        <f t="shared" ref="C13" si="3">SUM(C14)</f>
        <v>5000</v>
      </c>
      <c r="D13" s="140">
        <f t="shared" ref="D13" si="4">SUM(D14)</f>
        <v>5000</v>
      </c>
    </row>
    <row r="14" spans="1:4" x14ac:dyDescent="0.2">
      <c r="A14" s="125" t="s">
        <v>278</v>
      </c>
      <c r="B14" s="124">
        <f>' Račun prihoda i rashoda'!F13</f>
        <v>5000</v>
      </c>
      <c r="C14" s="124">
        <f>' Račun prihoda i rashoda'!G13</f>
        <v>5000</v>
      </c>
      <c r="D14" s="124">
        <f>' Račun prihoda i rashoda'!H13</f>
        <v>5000</v>
      </c>
    </row>
    <row r="15" spans="1:4" x14ac:dyDescent="0.2">
      <c r="A15" s="123" t="s">
        <v>287</v>
      </c>
      <c r="B15" s="140">
        <f t="shared" ref="B15:D15" si="5">SUM(B16)</f>
        <v>2104705.3200000003</v>
      </c>
      <c r="C15" s="140">
        <f t="shared" si="5"/>
        <v>4043450</v>
      </c>
      <c r="D15" s="140">
        <f t="shared" si="5"/>
        <v>2119950</v>
      </c>
    </row>
    <row r="16" spans="1:4" x14ac:dyDescent="0.2">
      <c r="A16" s="125" t="s">
        <v>288</v>
      </c>
      <c r="B16" s="124">
        <f>' Račun prihoda i rashoda'!F12</f>
        <v>2104705.3200000003</v>
      </c>
      <c r="C16" s="124">
        <f>' Račun prihoda i rashoda'!G12</f>
        <v>4043450</v>
      </c>
      <c r="D16" s="124">
        <f>' Račun prihoda i rashoda'!H12</f>
        <v>2119950</v>
      </c>
    </row>
    <row r="19" spans="1:4" ht="16" x14ac:dyDescent="0.2">
      <c r="A19" s="116" t="s">
        <v>279</v>
      </c>
      <c r="B19" s="116"/>
      <c r="C19" s="116"/>
      <c r="D19" s="116"/>
    </row>
    <row r="20" spans="1:4" ht="18" x14ac:dyDescent="0.2">
      <c r="A20" s="118"/>
      <c r="B20" s="118"/>
      <c r="C20" s="119"/>
      <c r="D20" s="119"/>
    </row>
    <row r="21" spans="1:4" ht="28" x14ac:dyDescent="0.2">
      <c r="A21" s="120" t="s">
        <v>273</v>
      </c>
      <c r="B21" s="139" t="s">
        <v>291</v>
      </c>
      <c r="C21" s="139" t="s">
        <v>257</v>
      </c>
      <c r="D21" s="139" t="s">
        <v>292</v>
      </c>
    </row>
    <row r="22" spans="1:4" x14ac:dyDescent="0.2">
      <c r="A22" s="121" t="s">
        <v>3</v>
      </c>
      <c r="B22" s="122">
        <f t="shared" ref="B22:D22" si="6">SUM(B23,B25,B27)</f>
        <v>2657705.3200000003</v>
      </c>
      <c r="C22" s="122">
        <f t="shared" si="6"/>
        <v>4596950</v>
      </c>
      <c r="D22" s="122">
        <f t="shared" si="6"/>
        <v>2676950</v>
      </c>
    </row>
    <row r="23" spans="1:4" x14ac:dyDescent="0.2">
      <c r="A23" s="123" t="s">
        <v>274</v>
      </c>
      <c r="B23" s="141">
        <f>B24</f>
        <v>548000.32000000007</v>
      </c>
      <c r="C23" s="141">
        <f t="shared" ref="C23:D23" si="7">SUM(C24)</f>
        <v>548500</v>
      </c>
      <c r="D23" s="141">
        <f t="shared" si="7"/>
        <v>552000</v>
      </c>
    </row>
    <row r="24" spans="1:4" x14ac:dyDescent="0.2">
      <c r="A24" s="125" t="s">
        <v>275</v>
      </c>
      <c r="B24" s="124">
        <f>SUM('POSEBNI DIO'!G10,'POSEBNI DIO'!G14,'POSEBNI DIO'!G18,'POSEBNI DIO'!G24,'POSEBNI DIO'!G28,'POSEBNI DIO'!G33,'POSEBNI DIO'!G37,'POSEBNI DIO'!G41,'POSEBNI DIO'!G45,'POSEBNI DIO'!G49,'POSEBNI DIO'!G53,'POSEBNI DIO'!G58,'POSEBNI DIO'!G62,'POSEBNI DIO'!G66,'POSEBNI DIO'!G73,'POSEBNI DIO'!G77,'POSEBNI DIO'!G81,'POSEBNI DIO'!G85,'POSEBNI DIO'!G89,'POSEBNI DIO'!G93,'POSEBNI DIO'!G97,'POSEBNI DIO'!G101,'POSEBNI DIO'!G105,'POSEBNI DIO'!G131,'POSEBNI DIO'!G136,'POSEBNI DIO'!G143,'POSEBNI DIO'!G150,'POSEBNI DIO'!G157,'POSEBNI DIO'!G164,'POSEBNI DIO'!G171,'POSEBNI DIO'!G199,'POSEBNI DIO'!G214,'POSEBNI DIO'!G222,'POSEBNI DIO'!G229,'POSEBNI DIO'!G236,'POSEBNI DIO'!G243,'POSEBNI DIO'!G250,'POSEBNI DIO'!G257,'POSEBNI DIO'!G264,'POSEBNI DIO'!G271,'POSEBNI DIO'!G278,'POSEBNI DIO'!G285,'POSEBNI DIO'!G292,'POSEBNI DIO'!G299,'POSEBNI DIO'!G306,'POSEBNI DIO'!G313,'POSEBNI DIO'!G320,'POSEBNI DIO'!G327,'POSEBNI DIO'!G334,'POSEBNI DIO'!G341,'POSEBNI DIO'!G356,'POSEBNI DIO'!G363,'POSEBNI DIO'!G387,'POSEBNI DIO'!G395,'POSEBNI DIO'!G415,'POSEBNI DIO'!G419,'POSEBNI DIO'!G423,'POSEBNI DIO'!G434,'POSEBNI DIO'!G348,'POSEBNI DIO'!G186)</f>
        <v>548000.32000000007</v>
      </c>
      <c r="C24" s="124">
        <f>SUM('POSEBNI DIO'!H10,'POSEBNI DIO'!H14,'POSEBNI DIO'!H18,'POSEBNI DIO'!H24,'POSEBNI DIO'!H28,'POSEBNI DIO'!H33,'POSEBNI DIO'!H37,'POSEBNI DIO'!H41,'POSEBNI DIO'!H45,'POSEBNI DIO'!H49,'POSEBNI DIO'!H53,'POSEBNI DIO'!H58,'POSEBNI DIO'!H62,'POSEBNI DIO'!H66,'POSEBNI DIO'!H73,'POSEBNI DIO'!H77,'POSEBNI DIO'!H81,'POSEBNI DIO'!H85,'POSEBNI DIO'!H89,'POSEBNI DIO'!H93,'POSEBNI DIO'!H97,'POSEBNI DIO'!H101,'POSEBNI DIO'!H105,'POSEBNI DIO'!H131,'POSEBNI DIO'!H136,'POSEBNI DIO'!H143,'POSEBNI DIO'!H150,'POSEBNI DIO'!H157,'POSEBNI DIO'!H164,'POSEBNI DIO'!H171,'POSEBNI DIO'!H199,'POSEBNI DIO'!H214,'POSEBNI DIO'!H222,'POSEBNI DIO'!H229,'POSEBNI DIO'!H236,'POSEBNI DIO'!H243,'POSEBNI DIO'!H250,'POSEBNI DIO'!H257,'POSEBNI DIO'!H264,'POSEBNI DIO'!H271,'POSEBNI DIO'!H278,'POSEBNI DIO'!H285,'POSEBNI DIO'!H292,'POSEBNI DIO'!H299,'POSEBNI DIO'!H306,'POSEBNI DIO'!H313,'POSEBNI DIO'!H320,'POSEBNI DIO'!H327,'POSEBNI DIO'!H334,'POSEBNI DIO'!H341,'POSEBNI DIO'!H356,'POSEBNI DIO'!H363,'POSEBNI DIO'!H387,'POSEBNI DIO'!H395,'POSEBNI DIO'!H415,'POSEBNI DIO'!H419,'POSEBNI DIO'!H423,'POSEBNI DIO'!H434,'POSEBNI DIO'!H348,'POSEBNI DIO'!H186)</f>
        <v>548500</v>
      </c>
      <c r="D24" s="124">
        <f>SUM('POSEBNI DIO'!I10,'POSEBNI DIO'!I14,'POSEBNI DIO'!I18,'POSEBNI DIO'!I24,'POSEBNI DIO'!I28,'POSEBNI DIO'!I33,'POSEBNI DIO'!I37,'POSEBNI DIO'!I41,'POSEBNI DIO'!I45,'POSEBNI DIO'!I49,'POSEBNI DIO'!I53,'POSEBNI DIO'!I58,'POSEBNI DIO'!I62,'POSEBNI DIO'!I66,'POSEBNI DIO'!I73,'POSEBNI DIO'!I77,'POSEBNI DIO'!I81,'POSEBNI DIO'!I85,'POSEBNI DIO'!I89,'POSEBNI DIO'!I93,'POSEBNI DIO'!I97,'POSEBNI DIO'!I101,'POSEBNI DIO'!I105,'POSEBNI DIO'!I131,'POSEBNI DIO'!I136,'POSEBNI DIO'!I143,'POSEBNI DIO'!I150,'POSEBNI DIO'!I157,'POSEBNI DIO'!I164,'POSEBNI DIO'!I171,'POSEBNI DIO'!I199,'POSEBNI DIO'!I214,'POSEBNI DIO'!I222,'POSEBNI DIO'!I229,'POSEBNI DIO'!I236,'POSEBNI DIO'!I243,'POSEBNI DIO'!I250,'POSEBNI DIO'!I257,'POSEBNI DIO'!I264,'POSEBNI DIO'!I271,'POSEBNI DIO'!I278,'POSEBNI DIO'!I285,'POSEBNI DIO'!I292,'POSEBNI DIO'!I299,'POSEBNI DIO'!I306,'POSEBNI DIO'!I313,'POSEBNI DIO'!I320,'POSEBNI DIO'!I327,'POSEBNI DIO'!I334,'POSEBNI DIO'!I341,'POSEBNI DIO'!I356,'POSEBNI DIO'!I363,'POSEBNI DIO'!I387,'POSEBNI DIO'!I395,'POSEBNI DIO'!I415,'POSEBNI DIO'!I419,'POSEBNI DIO'!I423,'POSEBNI DIO'!I434,'POSEBNI DIO'!I348,'POSEBNI DIO'!I186)</f>
        <v>552000</v>
      </c>
    </row>
    <row r="25" spans="1:4" x14ac:dyDescent="0.2">
      <c r="A25" s="123" t="s">
        <v>277</v>
      </c>
      <c r="B25" s="140">
        <f>SUM(B26)</f>
        <v>5000</v>
      </c>
      <c r="C25" s="140">
        <f t="shared" ref="C25:D25" si="8">SUM(C26)</f>
        <v>5000</v>
      </c>
      <c r="D25" s="140">
        <f t="shared" si="8"/>
        <v>5000</v>
      </c>
    </row>
    <row r="26" spans="1:4" x14ac:dyDescent="0.2">
      <c r="A26" s="125" t="s">
        <v>278</v>
      </c>
      <c r="B26" s="124">
        <f>SUM('POSEBNI DIO'!G109)</f>
        <v>5000</v>
      </c>
      <c r="C26" s="124">
        <f>SUM('POSEBNI DIO'!H109)</f>
        <v>5000</v>
      </c>
      <c r="D26" s="124">
        <f>SUM('POSEBNI DIO'!I109)</f>
        <v>5000</v>
      </c>
    </row>
    <row r="27" spans="1:4" x14ac:dyDescent="0.2">
      <c r="A27" s="123" t="s">
        <v>287</v>
      </c>
      <c r="B27" s="140">
        <f>SUM(B28)</f>
        <v>2104705</v>
      </c>
      <c r="C27" s="140">
        <f t="shared" ref="C27:D27" si="9">SUM(C28)</f>
        <v>4043450</v>
      </c>
      <c r="D27" s="140">
        <f t="shared" si="9"/>
        <v>2119950</v>
      </c>
    </row>
    <row r="28" spans="1:4" x14ac:dyDescent="0.2">
      <c r="A28" s="125" t="s">
        <v>288</v>
      </c>
      <c r="B28" s="124">
        <f>SUM('POSEBNI DIO'!G69,'POSEBNI DIO'!G113,'POSEBNI DIO'!G117,'POSEBNI DIO'!G127,'POSEBNI DIO'!G139,'POSEBNI DIO'!G146,'POSEBNI DIO'!G153,'POSEBNI DIO'!G160,'POSEBNI DIO'!G167,'POSEBNI DIO'!G174,'POSEBNI DIO'!G178,'POSEBNI DIO'!G182,'POSEBNI DIO'!G191,'POSEBNI DIO'!G195,'POSEBNI DIO'!G202,'POSEBNI DIO'!G206,'POSEBNI DIO'!G210,'POSEBNI DIO'!G217,'POSEBNI DIO'!G225,'POSEBNI DIO'!G232,'POSEBNI DIO'!G239,'POSEBNI DIO'!G246,'POSEBNI DIO'!G253,'POSEBNI DIO'!G260,'POSEBNI DIO'!G267,'POSEBNI DIO'!G274,'POSEBNI DIO'!G281,'POSEBNI DIO'!G288,'POSEBNI DIO'!G295,'POSEBNI DIO'!G302,'POSEBNI DIO'!G309,'POSEBNI DIO'!G316,'POSEBNI DIO'!G323,'POSEBNI DIO'!G330,'POSEBNI DIO'!G337,'POSEBNI DIO'!G344,'POSEBNI DIO'!G359,'POSEBNI DIO'!G366,'POSEBNI DIO'!G371,'POSEBNI DIO'!G375,'POSEBNI DIO'!G379,'POSEBNI DIO'!G383,'POSEBNI DIO'!G390,'POSEBNI DIO'!G398,'POSEBNI DIO'!G402,'POSEBNI DIO'!G406,'POSEBNI DIO'!G410,'POSEBNI DIO'!G426,'POSEBNI DIO'!G430,'POSEBNI DIO'!G351)</f>
        <v>2104705</v>
      </c>
      <c r="C28" s="124">
        <f>SUM('POSEBNI DIO'!H69,'POSEBNI DIO'!H113,'POSEBNI DIO'!H117,'POSEBNI DIO'!H127,'POSEBNI DIO'!H139,'POSEBNI DIO'!H146,'POSEBNI DIO'!H153,'POSEBNI DIO'!H160,'POSEBNI DIO'!H167,'POSEBNI DIO'!H174,'POSEBNI DIO'!H178,'POSEBNI DIO'!H182,'POSEBNI DIO'!H191,'POSEBNI DIO'!H195,'POSEBNI DIO'!H202,'POSEBNI DIO'!H206,'POSEBNI DIO'!H210,'POSEBNI DIO'!H217,'POSEBNI DIO'!H225,'POSEBNI DIO'!H232,'POSEBNI DIO'!H239,'POSEBNI DIO'!H246,'POSEBNI DIO'!H253,'POSEBNI DIO'!H260,'POSEBNI DIO'!H267,'POSEBNI DIO'!H274,'POSEBNI DIO'!H281,'POSEBNI DIO'!H288,'POSEBNI DIO'!H295,'POSEBNI DIO'!H302,'POSEBNI DIO'!H309,'POSEBNI DIO'!H316,'POSEBNI DIO'!H323,'POSEBNI DIO'!H330,'POSEBNI DIO'!H337,'POSEBNI DIO'!H344,'POSEBNI DIO'!H359,'POSEBNI DIO'!H366,'POSEBNI DIO'!H371,'POSEBNI DIO'!H375,'POSEBNI DIO'!H379,'POSEBNI DIO'!H383,'POSEBNI DIO'!H390,'POSEBNI DIO'!H398,'POSEBNI DIO'!H402,'POSEBNI DIO'!H406,'POSEBNI DIO'!H410,'POSEBNI DIO'!H426,'POSEBNI DIO'!H430,'POSEBNI DIO'!H351)</f>
        <v>4043450</v>
      </c>
      <c r="D28" s="124">
        <f>SUM('POSEBNI DIO'!I69,'POSEBNI DIO'!I113,'POSEBNI DIO'!I117,'POSEBNI DIO'!I127,'POSEBNI DIO'!I139,'POSEBNI DIO'!I146,'POSEBNI DIO'!I153,'POSEBNI DIO'!I160,'POSEBNI DIO'!I167,'POSEBNI DIO'!I174,'POSEBNI DIO'!I178,'POSEBNI DIO'!I182,'POSEBNI DIO'!I191,'POSEBNI DIO'!I195,'POSEBNI DIO'!I202,'POSEBNI DIO'!I206,'POSEBNI DIO'!I210,'POSEBNI DIO'!I217,'POSEBNI DIO'!I225,'POSEBNI DIO'!I232,'POSEBNI DIO'!I239,'POSEBNI DIO'!I246,'POSEBNI DIO'!I253,'POSEBNI DIO'!I260,'POSEBNI DIO'!I267,'POSEBNI DIO'!I274,'POSEBNI DIO'!I281,'POSEBNI DIO'!I288,'POSEBNI DIO'!I295,'POSEBNI DIO'!I302,'POSEBNI DIO'!I309,'POSEBNI DIO'!I316,'POSEBNI DIO'!I323,'POSEBNI DIO'!I330,'POSEBNI DIO'!I337,'POSEBNI DIO'!I344,'POSEBNI DIO'!I359,'POSEBNI DIO'!I366,'POSEBNI DIO'!I371,'POSEBNI DIO'!I375,'POSEBNI DIO'!I379,'POSEBNI DIO'!I383,'POSEBNI DIO'!I390,'POSEBNI DIO'!I398,'POSEBNI DIO'!I402,'POSEBNI DIO'!I406,'POSEBNI DIO'!I410,'POSEBNI DIO'!I426,'POSEBNI DIO'!I430,'POSEBNI DIO'!I351)</f>
        <v>2119950</v>
      </c>
    </row>
    <row r="29" spans="1:4" x14ac:dyDescent="0.2">
      <c r="A29" s="142" t="s">
        <v>276</v>
      </c>
      <c r="B29" s="124"/>
      <c r="C29" s="124"/>
      <c r="D29" s="124"/>
    </row>
    <row r="33" spans="2:4" x14ac:dyDescent="0.2">
      <c r="B33" s="143"/>
    </row>
    <row r="34" spans="2:4" x14ac:dyDescent="0.2">
      <c r="B34" s="143"/>
      <c r="C34" s="143"/>
      <c r="D34" s="143"/>
    </row>
  </sheetData>
  <sheetProtection algorithmName="SHA-512" hashValue="Zvuh2v0euP1qwoO8hI8oojDSjI0HLgks+OoKgWfeFdSMVDF5tCbaw9+yacAulFa3hkbSOWoQ29vgSSJKC4ERzQ==" saltValue="em5MTdb7i/UA/g8CPwJAAQ==" spinCount="100000" sheet="1" formatCells="0" formatColumns="0" formatRows="0" insertColumns="0" insertRows="0" insertHyperlinks="0" deleteColumns="0" deleteRows="0" sort="0" autoFilter="0" pivotTables="0"/>
  <mergeCells count="5">
    <mergeCell ref="A1:D1"/>
    <mergeCell ref="A3:D3"/>
    <mergeCell ref="A5:D5"/>
    <mergeCell ref="A7:D7"/>
    <mergeCell ref="A19:D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topLeftCell="A12" zoomScaleNormal="100" workbookViewId="0">
      <selection activeCell="A12" sqref="A1:XFD1048576"/>
    </sheetView>
  </sheetViews>
  <sheetFormatPr baseColWidth="10" defaultColWidth="9.1640625" defaultRowHeight="15" x14ac:dyDescent="0.2"/>
  <cols>
    <col min="1" max="1" width="7.5" style="3" bestFit="1" customWidth="1"/>
    <col min="2" max="2" width="8.5" style="3" bestFit="1" customWidth="1"/>
    <col min="3" max="3" width="25.33203125" style="3" customWidth="1"/>
    <col min="4" max="5" width="25.33203125" style="3" hidden="1" customWidth="1"/>
    <col min="6" max="8" width="25.33203125" style="3" customWidth="1"/>
    <col min="9" max="10" width="9.1640625" style="3"/>
    <col min="11" max="11" width="9.1640625" style="129"/>
    <col min="12" max="12" width="19.5" style="129" customWidth="1"/>
    <col min="13" max="15" width="9.6640625" style="129" bestFit="1" customWidth="1"/>
    <col min="16" max="16384" width="9.1640625" style="3"/>
  </cols>
  <sheetData>
    <row r="1" spans="1:15" ht="42" customHeight="1" x14ac:dyDescent="0.2">
      <c r="A1" s="1" t="s">
        <v>290</v>
      </c>
      <c r="B1" s="1"/>
      <c r="C1" s="1"/>
      <c r="D1" s="1"/>
      <c r="E1" s="1"/>
      <c r="F1" s="1"/>
      <c r="G1" s="1"/>
      <c r="H1" s="1"/>
    </row>
    <row r="2" spans="1:15" ht="18" customHeight="1" x14ac:dyDescent="0.2">
      <c r="A2" s="4"/>
      <c r="B2" s="4"/>
      <c r="C2" s="4"/>
      <c r="D2" s="4"/>
      <c r="E2" s="4"/>
      <c r="F2" s="4"/>
      <c r="G2" s="4"/>
      <c r="H2" s="4"/>
    </row>
    <row r="3" spans="1:15" ht="16" x14ac:dyDescent="0.2">
      <c r="A3" s="1" t="s">
        <v>38</v>
      </c>
      <c r="B3" s="1"/>
      <c r="C3" s="1"/>
      <c r="D3" s="1"/>
      <c r="E3" s="1"/>
      <c r="F3" s="1"/>
      <c r="G3" s="92"/>
      <c r="H3" s="92"/>
    </row>
    <row r="4" spans="1:15" ht="18" x14ac:dyDescent="0.2">
      <c r="A4" s="4"/>
      <c r="B4" s="4"/>
      <c r="C4" s="4"/>
      <c r="D4" s="4"/>
      <c r="E4" s="4"/>
      <c r="F4" s="4"/>
      <c r="G4" s="93"/>
      <c r="H4" s="93"/>
    </row>
    <row r="5" spans="1:15" ht="18" customHeight="1" x14ac:dyDescent="0.2">
      <c r="A5" s="1" t="s">
        <v>15</v>
      </c>
      <c r="B5" s="6"/>
      <c r="C5" s="6"/>
      <c r="D5" s="6"/>
      <c r="E5" s="6"/>
      <c r="F5" s="6"/>
      <c r="G5" s="6"/>
      <c r="H5" s="6"/>
    </row>
    <row r="6" spans="1:15" ht="18" x14ac:dyDescent="0.2">
      <c r="A6" s="4"/>
      <c r="B6" s="4"/>
      <c r="C6" s="4"/>
      <c r="D6" s="4"/>
      <c r="E6" s="4"/>
      <c r="F6" s="4"/>
      <c r="G6" s="93"/>
      <c r="H6" s="93"/>
    </row>
    <row r="7" spans="1:15" ht="16" x14ac:dyDescent="0.2">
      <c r="A7" s="1" t="s">
        <v>262</v>
      </c>
      <c r="B7" s="94"/>
      <c r="C7" s="94"/>
      <c r="D7" s="94"/>
      <c r="E7" s="94"/>
      <c r="F7" s="94"/>
      <c r="G7" s="94"/>
      <c r="H7" s="94"/>
      <c r="M7" s="130"/>
      <c r="N7" s="130"/>
      <c r="O7" s="130"/>
    </row>
    <row r="8" spans="1:15" ht="18" x14ac:dyDescent="0.2">
      <c r="A8" s="4"/>
      <c r="B8" s="4"/>
      <c r="C8" s="4"/>
      <c r="D8" s="4"/>
      <c r="E8" s="4"/>
      <c r="F8" s="4"/>
      <c r="G8" s="93"/>
      <c r="H8" s="93"/>
      <c r="M8" s="130"/>
      <c r="N8" s="130"/>
      <c r="O8" s="130"/>
    </row>
    <row r="9" spans="1:15" ht="28" x14ac:dyDescent="0.2">
      <c r="A9" s="12" t="s">
        <v>16</v>
      </c>
      <c r="B9" s="11" t="s">
        <v>17</v>
      </c>
      <c r="C9" s="11" t="s">
        <v>14</v>
      </c>
      <c r="D9" s="11" t="s">
        <v>12</v>
      </c>
      <c r="E9" s="12" t="s">
        <v>13</v>
      </c>
      <c r="F9" s="12" t="s">
        <v>291</v>
      </c>
      <c r="G9" s="12" t="s">
        <v>257</v>
      </c>
      <c r="H9" s="12" t="s">
        <v>292</v>
      </c>
    </row>
    <row r="10" spans="1:15" ht="15.75" customHeight="1" x14ac:dyDescent="0.2">
      <c r="A10" s="98">
        <v>6</v>
      </c>
      <c r="B10" s="98"/>
      <c r="C10" s="98" t="s">
        <v>18</v>
      </c>
      <c r="D10" s="38"/>
      <c r="E10" s="99"/>
      <c r="F10" s="39">
        <f>F11+F12+F13+F14+F15</f>
        <v>2674705.3200000003</v>
      </c>
      <c r="G10" s="39">
        <f>G11+G12+G13+G14+G15</f>
        <v>4613450</v>
      </c>
      <c r="H10" s="39">
        <f>H11+H12+H13+H14+H15</f>
        <v>2689950</v>
      </c>
      <c r="M10" s="131"/>
    </row>
    <row r="11" spans="1:15" ht="15.75" customHeight="1" x14ac:dyDescent="0.2">
      <c r="A11" s="123"/>
      <c r="B11" s="126">
        <v>61</v>
      </c>
      <c r="C11" s="126" t="s">
        <v>19</v>
      </c>
      <c r="D11" s="45"/>
      <c r="E11" s="101"/>
      <c r="F11" s="101">
        <v>550000</v>
      </c>
      <c r="G11" s="101">
        <v>550000</v>
      </c>
      <c r="H11" s="101">
        <v>550000</v>
      </c>
    </row>
    <row r="12" spans="1:15" ht="42" x14ac:dyDescent="0.2">
      <c r="A12" s="132"/>
      <c r="B12" s="132">
        <v>63</v>
      </c>
      <c r="C12" s="133" t="s">
        <v>72</v>
      </c>
      <c r="D12" s="45"/>
      <c r="E12" s="101"/>
      <c r="F12" s="101">
        <f>'POSEBNI DIO'!G6-' Račun prihoda i rashoda'!F11-' Račun prihoda i rashoda'!F13-' Račun prihoda i rashoda'!F14</f>
        <v>2104705.3200000003</v>
      </c>
      <c r="G12" s="101">
        <f>'POSEBNI DIO'!H6-' Račun prihoda i rashoda'!G11-' Račun prihoda i rashoda'!G13-' Račun prihoda i rashoda'!G14</f>
        <v>4043450</v>
      </c>
      <c r="H12" s="101">
        <f>'POSEBNI DIO'!I6-' Račun prihoda i rashoda'!H11-' Račun prihoda i rashoda'!H13-' Račun prihoda i rashoda'!H14</f>
        <v>2119950</v>
      </c>
    </row>
    <row r="13" spans="1:15" x14ac:dyDescent="0.2">
      <c r="A13" s="132"/>
      <c r="B13" s="126">
        <v>64</v>
      </c>
      <c r="C13" s="126" t="s">
        <v>50</v>
      </c>
      <c r="D13" s="45"/>
      <c r="E13" s="101"/>
      <c r="F13" s="101">
        <v>5000</v>
      </c>
      <c r="G13" s="101">
        <v>5000</v>
      </c>
      <c r="H13" s="101">
        <v>5000</v>
      </c>
    </row>
    <row r="14" spans="1:15" ht="56" x14ac:dyDescent="0.2">
      <c r="A14" s="132"/>
      <c r="B14" s="132">
        <v>65</v>
      </c>
      <c r="C14" s="133" t="s">
        <v>73</v>
      </c>
      <c r="D14" s="45"/>
      <c r="E14" s="101"/>
      <c r="F14" s="101">
        <v>15000</v>
      </c>
      <c r="G14" s="101">
        <v>15000</v>
      </c>
      <c r="H14" s="101">
        <v>15000</v>
      </c>
    </row>
    <row r="15" spans="1:15" ht="28" x14ac:dyDescent="0.2">
      <c r="A15" s="132"/>
      <c r="B15" s="132">
        <v>68</v>
      </c>
      <c r="C15" s="133" t="s">
        <v>74</v>
      </c>
      <c r="D15" s="45"/>
      <c r="E15" s="101"/>
      <c r="F15" s="101">
        <v>0</v>
      </c>
      <c r="G15" s="101">
        <v>0</v>
      </c>
      <c r="H15" s="101">
        <v>0</v>
      </c>
    </row>
    <row r="16" spans="1:15" ht="28" x14ac:dyDescent="0.2">
      <c r="A16" s="103">
        <v>7</v>
      </c>
      <c r="B16" s="103"/>
      <c r="C16" s="127" t="s">
        <v>21</v>
      </c>
      <c r="D16" s="38"/>
      <c r="E16" s="99"/>
      <c r="F16" s="39">
        <f>SUM(F17,F18)</f>
        <v>0</v>
      </c>
      <c r="G16" s="39">
        <f>SUM(G17,G18)</f>
        <v>0</v>
      </c>
      <c r="H16" s="39">
        <f>SUM(H17,H18)</f>
        <v>0</v>
      </c>
    </row>
    <row r="17" spans="1:15" ht="42" x14ac:dyDescent="0.2">
      <c r="A17" s="126"/>
      <c r="B17" s="126">
        <v>71</v>
      </c>
      <c r="C17" s="128" t="s">
        <v>22</v>
      </c>
      <c r="D17" s="45"/>
      <c r="E17" s="101"/>
      <c r="F17" s="101">
        <v>0</v>
      </c>
      <c r="G17" s="101">
        <v>0</v>
      </c>
      <c r="H17" s="134">
        <v>0</v>
      </c>
    </row>
    <row r="18" spans="1:15" ht="43" x14ac:dyDescent="0.2">
      <c r="A18" s="108"/>
      <c r="B18" s="135">
        <v>72</v>
      </c>
      <c r="C18" s="136" t="s">
        <v>75</v>
      </c>
      <c r="D18" s="108"/>
      <c r="E18" s="108"/>
      <c r="F18" s="109">
        <v>0</v>
      </c>
      <c r="G18" s="109">
        <v>0</v>
      </c>
      <c r="H18" s="109">
        <v>0</v>
      </c>
    </row>
    <row r="20" spans="1:15" ht="16" x14ac:dyDescent="0.2">
      <c r="A20" s="1" t="s">
        <v>263</v>
      </c>
      <c r="B20" s="94"/>
      <c r="C20" s="94"/>
      <c r="D20" s="94"/>
      <c r="E20" s="94"/>
      <c r="F20" s="94"/>
      <c r="G20" s="94"/>
      <c r="H20" s="94"/>
    </row>
    <row r="21" spans="1:15" ht="18" x14ac:dyDescent="0.2">
      <c r="A21" s="4"/>
      <c r="B21" s="4"/>
      <c r="C21" s="4"/>
      <c r="D21" s="4"/>
      <c r="E21" s="4"/>
      <c r="F21" s="4"/>
      <c r="G21" s="93"/>
      <c r="H21" s="93"/>
    </row>
    <row r="22" spans="1:15" ht="28" x14ac:dyDescent="0.2">
      <c r="A22" s="12" t="s">
        <v>16</v>
      </c>
      <c r="B22" s="11" t="s">
        <v>17</v>
      </c>
      <c r="C22" s="11" t="s">
        <v>23</v>
      </c>
      <c r="D22" s="11" t="s">
        <v>12</v>
      </c>
      <c r="E22" s="12" t="s">
        <v>13</v>
      </c>
      <c r="F22" s="95" t="s">
        <v>291</v>
      </c>
      <c r="G22" s="95" t="s">
        <v>257</v>
      </c>
      <c r="H22" s="95" t="s">
        <v>292</v>
      </c>
      <c r="I22" s="137"/>
    </row>
    <row r="23" spans="1:15" ht="15.5" customHeight="1" x14ac:dyDescent="0.2">
      <c r="A23" s="98">
        <v>3</v>
      </c>
      <c r="B23" s="98"/>
      <c r="C23" s="98" t="s">
        <v>24</v>
      </c>
      <c r="D23" s="38"/>
      <c r="E23" s="99"/>
      <c r="F23" s="39">
        <f>SUM(F24:F30)</f>
        <v>1517705.32</v>
      </c>
      <c r="G23" s="39">
        <f t="shared" ref="G23:H23" si="0">SUM(G24:G30)</f>
        <v>1481950</v>
      </c>
      <c r="H23" s="39">
        <f t="shared" si="0"/>
        <v>1381950</v>
      </c>
      <c r="I23" s="137"/>
      <c r="K23" s="130"/>
      <c r="L23" s="130"/>
      <c r="M23" s="130"/>
      <c r="N23" s="130"/>
      <c r="O23" s="130"/>
    </row>
    <row r="24" spans="1:15" ht="15.75" customHeight="1" x14ac:dyDescent="0.2">
      <c r="A24" s="123"/>
      <c r="B24" s="126">
        <v>31</v>
      </c>
      <c r="C24" s="126" t="s">
        <v>25</v>
      </c>
      <c r="D24" s="45"/>
      <c r="E24" s="101"/>
      <c r="F24" s="101">
        <f>'POSEBNI DIO'!G23</f>
        <v>70755.320000000007</v>
      </c>
      <c r="G24" s="101">
        <f>'POSEBNI DIO'!H23</f>
        <v>50000</v>
      </c>
      <c r="H24" s="101">
        <f>'POSEBNI DIO'!I23</f>
        <v>50000</v>
      </c>
      <c r="I24" s="137"/>
      <c r="M24" s="130"/>
      <c r="N24" s="130"/>
      <c r="O24" s="130"/>
    </row>
    <row r="25" spans="1:15" x14ac:dyDescent="0.2">
      <c r="A25" s="132"/>
      <c r="B25" s="126">
        <v>32</v>
      </c>
      <c r="C25" s="126" t="s">
        <v>41</v>
      </c>
      <c r="D25" s="45"/>
      <c r="E25" s="101"/>
      <c r="F25" s="101">
        <f>'POSEBNI DIO'!G27+'POSEBNI DIO'!G32+'POSEBNI DIO'!G36+'POSEBNI DIO'!G40+'POSEBNI DIO'!G44+'POSEBNI DIO'!G48+'POSEBNI DIO'!G52+'POSEBNI DIO'!G57+'POSEBNI DIO'!G61+'POSEBNI DIO'!G65+'POSEBNI DIO'!G72+'POSEBNI DIO'!G76+'POSEBNI DIO'!G80+'POSEBNI DIO'!G84+'POSEBNI DIO'!G88+'POSEBNI DIO'!G92+'POSEBNI DIO'!G96+'POSEBNI DIO'!G100+'POSEBNI DIO'!G104+'POSEBNI DIO'!G116+'POSEBNI DIO'!G163+'POSEBNI DIO'!G190+'POSEBNI DIO'!G194+'POSEBNI DIO'!G198+'POSEBNI DIO'!G205+'POSEBNI DIO'!G209+'POSEBNI DIO'!G213+'POSEBNI DIO'!G355+'POSEBNI DIO'!G370+'POSEBNI DIO'!G112+'POSEBNI DIO'!G405</f>
        <v>369700</v>
      </c>
      <c r="G25" s="101">
        <f>'POSEBNI DIO'!H27+'POSEBNI DIO'!H32+'POSEBNI DIO'!H36+'POSEBNI DIO'!H40+'POSEBNI DIO'!H44+'POSEBNI DIO'!H48+'POSEBNI DIO'!H52+'POSEBNI DIO'!H57+'POSEBNI DIO'!H61+'POSEBNI DIO'!H65+'POSEBNI DIO'!H72+'POSEBNI DIO'!H76+'POSEBNI DIO'!H80+'POSEBNI DIO'!H84+'POSEBNI DIO'!H88+'POSEBNI DIO'!H92+'POSEBNI DIO'!H96+'POSEBNI DIO'!H100+'POSEBNI DIO'!H104+'POSEBNI DIO'!H116+'POSEBNI DIO'!H163+'POSEBNI DIO'!H190+'POSEBNI DIO'!H194+'POSEBNI DIO'!H198+'POSEBNI DIO'!H205+'POSEBNI DIO'!H209+'POSEBNI DIO'!H213+'POSEBNI DIO'!H355+'POSEBNI DIO'!H370+'POSEBNI DIO'!H112+'POSEBNI DIO'!H405</f>
        <v>369700</v>
      </c>
      <c r="H25" s="101">
        <f>'POSEBNI DIO'!I27+'POSEBNI DIO'!I32+'POSEBNI DIO'!I36+'POSEBNI DIO'!I40+'POSEBNI DIO'!I44+'POSEBNI DIO'!I48+'POSEBNI DIO'!I52+'POSEBNI DIO'!I57+'POSEBNI DIO'!I61+'POSEBNI DIO'!I65+'POSEBNI DIO'!I72+'POSEBNI DIO'!I76+'POSEBNI DIO'!I80+'POSEBNI DIO'!I84+'POSEBNI DIO'!I88+'POSEBNI DIO'!I92+'POSEBNI DIO'!I96+'POSEBNI DIO'!I100+'POSEBNI DIO'!I104+'POSEBNI DIO'!I116+'POSEBNI DIO'!I163+'POSEBNI DIO'!I190+'POSEBNI DIO'!I194+'POSEBNI DIO'!I198+'POSEBNI DIO'!I205+'POSEBNI DIO'!I209+'POSEBNI DIO'!I213+'POSEBNI DIO'!I355+'POSEBNI DIO'!I370+'POSEBNI DIO'!I112+'POSEBNI DIO'!I405</f>
        <v>369700</v>
      </c>
      <c r="I25" s="137"/>
    </row>
    <row r="26" spans="1:15" x14ac:dyDescent="0.2">
      <c r="A26" s="132"/>
      <c r="B26" s="132">
        <v>34</v>
      </c>
      <c r="C26" s="132" t="s">
        <v>76</v>
      </c>
      <c r="D26" s="45"/>
      <c r="E26" s="101"/>
      <c r="F26" s="101">
        <f>'POSEBNI DIO'!G108</f>
        <v>5000</v>
      </c>
      <c r="G26" s="101">
        <f>'POSEBNI DIO'!H108</f>
        <v>5000</v>
      </c>
      <c r="H26" s="101">
        <f>'POSEBNI DIO'!I108</f>
        <v>5000</v>
      </c>
      <c r="I26" s="137"/>
    </row>
    <row r="27" spans="1:15" x14ac:dyDescent="0.2">
      <c r="A27" s="132"/>
      <c r="B27" s="132">
        <v>35</v>
      </c>
      <c r="C27" s="132" t="s">
        <v>77</v>
      </c>
      <c r="D27" s="45"/>
      <c r="E27" s="101"/>
      <c r="F27" s="101">
        <v>0</v>
      </c>
      <c r="G27" s="101">
        <v>0</v>
      </c>
      <c r="H27" s="101">
        <v>0</v>
      </c>
      <c r="I27" s="137"/>
      <c r="M27" s="130"/>
      <c r="N27" s="130"/>
      <c r="O27" s="130"/>
    </row>
    <row r="28" spans="1:15" ht="28" x14ac:dyDescent="0.2">
      <c r="A28" s="132"/>
      <c r="B28" s="132">
        <v>36</v>
      </c>
      <c r="C28" s="133" t="s">
        <v>78</v>
      </c>
      <c r="D28" s="45"/>
      <c r="E28" s="101"/>
      <c r="F28" s="101">
        <f>SUM('POSEBNI DIO'!G135)</f>
        <v>360000</v>
      </c>
      <c r="G28" s="101">
        <f>SUM('POSEBNI DIO'!H135)</f>
        <v>360000</v>
      </c>
      <c r="H28" s="101">
        <f>SUM('POSEBNI DIO'!I135)</f>
        <v>360000</v>
      </c>
      <c r="I28" s="137"/>
    </row>
    <row r="29" spans="1:15" ht="42" x14ac:dyDescent="0.2">
      <c r="A29" s="132"/>
      <c r="B29" s="132">
        <v>37</v>
      </c>
      <c r="C29" s="133" t="s">
        <v>79</v>
      </c>
      <c r="D29" s="45"/>
      <c r="E29" s="101"/>
      <c r="F29" s="101">
        <f>'POSEBNI DIO'!G170+'POSEBNI DIO'!G177+'POSEBNI DIO'!G181+'POSEBNI DIO'!G418+'POSEBNI DIO'!G422</f>
        <v>136500</v>
      </c>
      <c r="G29" s="101">
        <f>'POSEBNI DIO'!H170+'POSEBNI DIO'!H177+'POSEBNI DIO'!H181+'POSEBNI DIO'!H418+'POSEBNI DIO'!H422</f>
        <v>161500</v>
      </c>
      <c r="H29" s="101">
        <f>'POSEBNI DIO'!I170+'POSEBNI DIO'!I177+'POSEBNI DIO'!I181+'POSEBNI DIO'!I418+'POSEBNI DIO'!I422</f>
        <v>161500</v>
      </c>
      <c r="I29" s="137"/>
    </row>
    <row r="30" spans="1:15" x14ac:dyDescent="0.2">
      <c r="A30" s="132"/>
      <c r="B30" s="132">
        <v>38</v>
      </c>
      <c r="C30" s="132" t="s">
        <v>80</v>
      </c>
      <c r="D30" s="45"/>
      <c r="E30" s="101"/>
      <c r="F30" s="101">
        <f>'POSEBNI DIO'!G9+'POSEBNI DIO'!G13+'POSEBNI DIO'!G17+'POSEBNI DIO'!G126+'POSEBNI DIO'!G130+'POSEBNI DIO'!G362+'POSEBNI DIO'!G374+'POSEBNI DIO'!G378+'POSEBNI DIO'!G382+'POSEBNI DIO'!G394+'POSEBNI DIO'!G401+'POSEBNI DIO'!G409+'POSEBNI DIO'!G414+'POSEBNI DIO'!G429+'POSEBNI DIO'!G433+'POSEBNI DIO'!G142+'POSEBNI DIO'!G149+'POSEBNI DIO'!G156+'POSEBNI DIO'!G185</f>
        <v>575750</v>
      </c>
      <c r="G30" s="101">
        <f>'POSEBNI DIO'!H9+'POSEBNI DIO'!H13+'POSEBNI DIO'!H17+'POSEBNI DIO'!H126+'POSEBNI DIO'!H130+'POSEBNI DIO'!H362+'POSEBNI DIO'!H374+'POSEBNI DIO'!H378+'POSEBNI DIO'!H382+'POSEBNI DIO'!H394+'POSEBNI DIO'!H401+'POSEBNI DIO'!H409+'POSEBNI DIO'!H414+'POSEBNI DIO'!H429+'POSEBNI DIO'!H433+'POSEBNI DIO'!H142+'POSEBNI DIO'!H149+'POSEBNI DIO'!H156+'POSEBNI DIO'!H185</f>
        <v>535750</v>
      </c>
      <c r="H30" s="101">
        <f>'POSEBNI DIO'!I9+'POSEBNI DIO'!I13+'POSEBNI DIO'!I17+'POSEBNI DIO'!I126+'POSEBNI DIO'!I130+'POSEBNI DIO'!I362+'POSEBNI DIO'!I374+'POSEBNI DIO'!I378+'POSEBNI DIO'!I382+'POSEBNI DIO'!I394+'POSEBNI DIO'!I401+'POSEBNI DIO'!I409+'POSEBNI DIO'!I414+'POSEBNI DIO'!I429+'POSEBNI DIO'!I433+'POSEBNI DIO'!I142+'POSEBNI DIO'!I149+'POSEBNI DIO'!I156+'POSEBNI DIO'!I185</f>
        <v>435750</v>
      </c>
      <c r="I30" s="137"/>
    </row>
    <row r="31" spans="1:15" ht="28" x14ac:dyDescent="0.2">
      <c r="A31" s="103">
        <v>4</v>
      </c>
      <c r="B31" s="103"/>
      <c r="C31" s="127" t="s">
        <v>26</v>
      </c>
      <c r="D31" s="38"/>
      <c r="E31" s="99"/>
      <c r="F31" s="39">
        <f>SUM(F32:F33)</f>
        <v>1140000</v>
      </c>
      <c r="G31" s="39">
        <f>SUM(G32:G33)</f>
        <v>3115000</v>
      </c>
      <c r="H31" s="39">
        <f>SUM(H32:H33)</f>
        <v>1295000</v>
      </c>
      <c r="I31" s="137"/>
    </row>
    <row r="32" spans="1:15" ht="42" x14ac:dyDescent="0.2">
      <c r="A32" s="126"/>
      <c r="B32" s="126">
        <v>41</v>
      </c>
      <c r="C32" s="128" t="s">
        <v>27</v>
      </c>
      <c r="D32" s="45"/>
      <c r="E32" s="101"/>
      <c r="F32" s="101">
        <v>0</v>
      </c>
      <c r="G32" s="101">
        <v>0</v>
      </c>
      <c r="H32" s="101">
        <v>0</v>
      </c>
      <c r="I32" s="137"/>
    </row>
    <row r="33" spans="1:11" ht="43" x14ac:dyDescent="0.2">
      <c r="A33" s="108"/>
      <c r="B33" s="135">
        <v>42</v>
      </c>
      <c r="C33" s="136" t="s">
        <v>81</v>
      </c>
      <c r="D33" s="108"/>
      <c r="E33" s="108"/>
      <c r="F33" s="101">
        <f>'POSEBNI DIO'!G221+'POSEBNI DIO'!G228+'POSEBNI DIO'!G235+'POSEBNI DIO'!G242+'POSEBNI DIO'!G256+'POSEBNI DIO'!G270+'POSEBNI DIO'!G277+'POSEBNI DIO'!G284+'POSEBNI DIO'!G291+'POSEBNI DIO'!G298+'POSEBNI DIO'!G305+'POSEBNI DIO'!G263+'POSEBNI DIO'!G312+'POSEBNI DIO'!G333+'POSEBNI DIO'!G340+'POSEBNI DIO'!G386+'POSEBNI DIO'!G326+'POSEBNI DIO'!G319+'POSEBNI DIO'!G249+'POSEBNI DIO'!G347</f>
        <v>1140000</v>
      </c>
      <c r="G33" s="101">
        <f>'POSEBNI DIO'!H221+'POSEBNI DIO'!H228+'POSEBNI DIO'!H235+'POSEBNI DIO'!H242+'POSEBNI DIO'!H256+'POSEBNI DIO'!H270+'POSEBNI DIO'!H277+'POSEBNI DIO'!H284+'POSEBNI DIO'!H291+'POSEBNI DIO'!H298+'POSEBNI DIO'!H305+'POSEBNI DIO'!H263+'POSEBNI DIO'!H312+'POSEBNI DIO'!H333+'POSEBNI DIO'!H340+'POSEBNI DIO'!H386+'POSEBNI DIO'!H326+'POSEBNI DIO'!H319+'POSEBNI DIO'!H249+'POSEBNI DIO'!H347</f>
        <v>3115000</v>
      </c>
      <c r="H33" s="101">
        <f>'POSEBNI DIO'!I221+'POSEBNI DIO'!I228+'POSEBNI DIO'!I235+'POSEBNI DIO'!I242+'POSEBNI DIO'!I256+'POSEBNI DIO'!I270+'POSEBNI DIO'!I277+'POSEBNI DIO'!I284+'POSEBNI DIO'!I291+'POSEBNI DIO'!I298+'POSEBNI DIO'!I305+'POSEBNI DIO'!I263+'POSEBNI DIO'!I312+'POSEBNI DIO'!I333+'POSEBNI DIO'!I340+'POSEBNI DIO'!I386+'POSEBNI DIO'!I326+'POSEBNI DIO'!I319+'POSEBNI DIO'!I249+'POSEBNI DIO'!I347</f>
        <v>1295000</v>
      </c>
      <c r="I33" s="137"/>
      <c r="K33" s="130"/>
    </row>
    <row r="34" spans="1:11" x14ac:dyDescent="0.2">
      <c r="J34" s="138"/>
    </row>
  </sheetData>
  <sheetProtection algorithmName="SHA-512" hashValue="gvya3vMivUk8WZs1fiUovY3AdWZZKMweMMSD9hlKQsdLVa5xHwRJoG6m8Rpn3QcM5YYW39Y1oLEY8AuahGqD9w==" saltValue="E0jrIr9Hz+A4806QT2Hu+w==" spinCount="100000" sheet="1" formatCells="0" formatColumns="0" formatRows="0" insertColumns="0" insertRows="0" insertHyperlinks="0" deleteColumns="0" deleteRows="0" sort="0" autoFilter="0" pivotTables="0"/>
  <mergeCells count="5">
    <mergeCell ref="A7:H7"/>
    <mergeCell ref="A20:H20"/>
    <mergeCell ref="A1:H1"/>
    <mergeCell ref="A3:H3"/>
    <mergeCell ref="A5:H5"/>
  </mergeCells>
  <pageMargins left="0.70866141732283472" right="0.70866141732283472" top="0.74803149606299213" bottom="0.74803149606299213" header="0.31496062992125984" footer="0.31496062992125984"/>
  <pageSetup paperSize="9" scale="64" firstPageNumber="2"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1"/>
  <sheetViews>
    <sheetView workbookViewId="0">
      <selection activeCell="G10" sqref="G10"/>
    </sheetView>
  </sheetViews>
  <sheetFormatPr baseColWidth="10" defaultColWidth="8.83203125" defaultRowHeight="15" x14ac:dyDescent="0.2"/>
  <cols>
    <col min="1" max="1" width="7.5" style="3" bestFit="1" customWidth="1"/>
    <col min="2" max="2" width="8.5" style="3" bestFit="1" customWidth="1"/>
    <col min="3" max="3" width="25.33203125" style="3" customWidth="1"/>
    <col min="4" max="5" width="25.33203125" style="3" hidden="1" customWidth="1"/>
    <col min="6" max="8" width="25.33203125" style="3" customWidth="1"/>
    <col min="9" max="16384" width="8.83203125" style="3"/>
  </cols>
  <sheetData>
    <row r="1" spans="1:8" ht="42" customHeight="1" x14ac:dyDescent="0.2">
      <c r="A1" s="1" t="s">
        <v>290</v>
      </c>
      <c r="B1" s="1"/>
      <c r="C1" s="1"/>
      <c r="D1" s="1"/>
      <c r="E1" s="1"/>
      <c r="F1" s="1"/>
      <c r="G1" s="1"/>
      <c r="H1" s="1"/>
    </row>
    <row r="2" spans="1:8" ht="18" customHeight="1" x14ac:dyDescent="0.2">
      <c r="A2" s="4"/>
      <c r="B2" s="4"/>
      <c r="C2" s="4"/>
      <c r="D2" s="4"/>
      <c r="E2" s="4"/>
      <c r="F2" s="4"/>
      <c r="G2" s="4"/>
      <c r="H2" s="4"/>
    </row>
    <row r="3" spans="1:8" ht="16" x14ac:dyDescent="0.2">
      <c r="A3" s="1" t="s">
        <v>38</v>
      </c>
      <c r="B3" s="1"/>
      <c r="C3" s="1"/>
      <c r="D3" s="1"/>
      <c r="E3" s="1"/>
      <c r="F3" s="1"/>
      <c r="G3" s="92"/>
      <c r="H3" s="92"/>
    </row>
    <row r="4" spans="1:8" ht="18" x14ac:dyDescent="0.2">
      <c r="A4" s="4"/>
      <c r="B4" s="4"/>
      <c r="C4" s="4"/>
      <c r="D4" s="4"/>
      <c r="E4" s="4"/>
      <c r="F4" s="4"/>
      <c r="G4" s="93"/>
      <c r="H4" s="93"/>
    </row>
    <row r="5" spans="1:8" ht="18" customHeight="1" x14ac:dyDescent="0.2">
      <c r="A5" s="1" t="s">
        <v>286</v>
      </c>
      <c r="B5" s="6"/>
      <c r="C5" s="6"/>
      <c r="D5" s="6"/>
      <c r="E5" s="6"/>
      <c r="F5" s="6"/>
      <c r="G5" s="6"/>
      <c r="H5" s="6"/>
    </row>
    <row r="6" spans="1:8" ht="18" x14ac:dyDescent="0.2">
      <c r="A6" s="4"/>
      <c r="B6" s="4"/>
      <c r="C6" s="4"/>
      <c r="D6" s="4"/>
      <c r="E6" s="4"/>
      <c r="F6" s="4"/>
      <c r="G6" s="93"/>
      <c r="H6" s="93"/>
    </row>
    <row r="7" spans="1:8" ht="28" x14ac:dyDescent="0.2">
      <c r="A7" s="12" t="s">
        <v>16</v>
      </c>
      <c r="B7" s="11" t="s">
        <v>17</v>
      </c>
      <c r="C7" s="11" t="s">
        <v>51</v>
      </c>
      <c r="D7" s="11" t="s">
        <v>12</v>
      </c>
      <c r="E7" s="12" t="s">
        <v>13</v>
      </c>
      <c r="F7" s="12" t="s">
        <v>291</v>
      </c>
      <c r="G7" s="12" t="s">
        <v>257</v>
      </c>
      <c r="H7" s="12" t="s">
        <v>292</v>
      </c>
    </row>
    <row r="8" spans="1:8" ht="28" x14ac:dyDescent="0.2">
      <c r="A8" s="98">
        <v>8</v>
      </c>
      <c r="B8" s="98"/>
      <c r="C8" s="98" t="s">
        <v>35</v>
      </c>
      <c r="D8" s="38"/>
      <c r="E8" s="99"/>
      <c r="F8" s="99">
        <v>0</v>
      </c>
      <c r="G8" s="99">
        <v>0</v>
      </c>
      <c r="H8" s="99">
        <v>0</v>
      </c>
    </row>
    <row r="9" spans="1:8" x14ac:dyDescent="0.2">
      <c r="A9" s="123"/>
      <c r="B9" s="126">
        <v>84</v>
      </c>
      <c r="C9" s="126" t="s">
        <v>42</v>
      </c>
      <c r="D9" s="45"/>
      <c r="E9" s="101"/>
      <c r="F9" s="101">
        <v>0</v>
      </c>
      <c r="G9" s="101">
        <v>0</v>
      </c>
      <c r="H9" s="101">
        <v>0</v>
      </c>
    </row>
    <row r="10" spans="1:8" ht="28" x14ac:dyDescent="0.2">
      <c r="A10" s="103">
        <v>5</v>
      </c>
      <c r="B10" s="103"/>
      <c r="C10" s="127" t="s">
        <v>36</v>
      </c>
      <c r="D10" s="38"/>
      <c r="E10" s="99"/>
      <c r="F10" s="39">
        <f>SUM(F11)</f>
        <v>17000</v>
      </c>
      <c r="G10" s="39">
        <f t="shared" ref="G10:H10" si="0">SUM(G11)</f>
        <v>16500</v>
      </c>
      <c r="H10" s="39">
        <f t="shared" si="0"/>
        <v>13000</v>
      </c>
    </row>
    <row r="11" spans="1:8" ht="28" x14ac:dyDescent="0.2">
      <c r="A11" s="126"/>
      <c r="B11" s="126">
        <v>54</v>
      </c>
      <c r="C11" s="128" t="s">
        <v>43</v>
      </c>
      <c r="D11" s="45"/>
      <c r="E11" s="101"/>
      <c r="F11" s="101">
        <f>'POSEBNI DIO'!G121</f>
        <v>17000</v>
      </c>
      <c r="G11" s="101">
        <f>'POSEBNI DIO'!H121</f>
        <v>16500</v>
      </c>
      <c r="H11" s="101">
        <f>'POSEBNI DIO'!I121</f>
        <v>13000</v>
      </c>
    </row>
  </sheetData>
  <sheetProtection algorithmName="SHA-512" hashValue="3rXqDx3pWZRP9HRqw+VL4G+xCKsI0dMsUffR3q3MST/Pv2zQD2IR16rNlOACWPOQ1STbxb5TPh9rS0AN5HZZ3A==" saltValue="+/0OsLfijb38BZtkxP5rHw==" spinCount="100000" sheet="1" formatCells="0" formatColumns="0" formatRows="0" insertColumns="0" insertRows="0" insertHyperlinks="0" deleteColumns="0" deleteRows="0" sort="0" autoFilter="0" pivotTables="0"/>
  <mergeCells count="3">
    <mergeCell ref="A1:H1"/>
    <mergeCell ref="A3:H3"/>
    <mergeCell ref="A5:H5"/>
  </mergeCells>
  <pageMargins left="0.70866141732283472" right="0.70866141732283472" top="0.74803149606299213" bottom="0.74803149606299213" header="0.31496062992125984" footer="0.31496062992125984"/>
  <pageSetup paperSize="9" scale="71" firstPageNumber="4"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0C883-A849-4A4B-9601-96ACEC9578E4}">
  <dimension ref="A1:D15"/>
  <sheetViews>
    <sheetView workbookViewId="0">
      <selection activeCell="B14" sqref="B14"/>
    </sheetView>
  </sheetViews>
  <sheetFormatPr baseColWidth="10" defaultColWidth="8.83203125" defaultRowHeight="15" x14ac:dyDescent="0.2"/>
  <cols>
    <col min="1" max="4" width="25.33203125" style="117" customWidth="1"/>
    <col min="5" max="16384" width="8.83203125" style="117"/>
  </cols>
  <sheetData>
    <row r="1" spans="1:4" ht="30" customHeight="1" x14ac:dyDescent="0.2">
      <c r="A1" s="116" t="s">
        <v>290</v>
      </c>
      <c r="B1" s="116"/>
      <c r="C1" s="116"/>
      <c r="D1" s="116"/>
    </row>
    <row r="2" spans="1:4" ht="18" x14ac:dyDescent="0.2">
      <c r="A2" s="118"/>
      <c r="B2" s="118"/>
      <c r="C2" s="118"/>
      <c r="D2" s="118"/>
    </row>
    <row r="3" spans="1:4" ht="16" x14ac:dyDescent="0.2">
      <c r="A3" s="116" t="s">
        <v>38</v>
      </c>
      <c r="B3" s="116"/>
      <c r="C3" s="116"/>
      <c r="D3" s="116"/>
    </row>
    <row r="4" spans="1:4" ht="18" x14ac:dyDescent="0.2">
      <c r="A4" s="118"/>
      <c r="B4" s="118"/>
      <c r="C4" s="119"/>
      <c r="D4" s="119"/>
    </row>
    <row r="5" spans="1:4" ht="16" x14ac:dyDescent="0.2">
      <c r="A5" s="116" t="s">
        <v>280</v>
      </c>
      <c r="B5" s="116"/>
      <c r="C5" s="116"/>
      <c r="D5" s="116"/>
    </row>
    <row r="6" spans="1:4" ht="18" x14ac:dyDescent="0.2">
      <c r="A6" s="118"/>
      <c r="B6" s="118"/>
      <c r="C6" s="119"/>
      <c r="D6" s="119"/>
    </row>
    <row r="7" spans="1:4" ht="28" x14ac:dyDescent="0.2">
      <c r="A7" s="120" t="s">
        <v>273</v>
      </c>
      <c r="B7" s="120" t="s">
        <v>291</v>
      </c>
      <c r="C7" s="120" t="s">
        <v>257</v>
      </c>
      <c r="D7" s="120" t="s">
        <v>292</v>
      </c>
    </row>
    <row r="8" spans="1:4" x14ac:dyDescent="0.2">
      <c r="A8" s="121" t="s">
        <v>281</v>
      </c>
      <c r="B8" s="122">
        <f t="shared" ref="B8:D8" si="0">SUM(B9)</f>
        <v>0</v>
      </c>
      <c r="C8" s="122">
        <f t="shared" si="0"/>
        <v>0</v>
      </c>
      <c r="D8" s="122">
        <f t="shared" si="0"/>
        <v>0</v>
      </c>
    </row>
    <row r="9" spans="1:4" ht="28" x14ac:dyDescent="0.2">
      <c r="A9" s="123" t="s">
        <v>282</v>
      </c>
      <c r="B9" s="124">
        <f t="shared" ref="B9:D9" si="1">SUM(B10:B12)</f>
        <v>0</v>
      </c>
      <c r="C9" s="124">
        <f t="shared" si="1"/>
        <v>0</v>
      </c>
      <c r="D9" s="124">
        <f t="shared" si="1"/>
        <v>0</v>
      </c>
    </row>
    <row r="10" spans="1:4" ht="28" x14ac:dyDescent="0.2">
      <c r="A10" s="100" t="s">
        <v>283</v>
      </c>
      <c r="B10" s="124">
        <v>0</v>
      </c>
      <c r="C10" s="124">
        <v>0</v>
      </c>
      <c r="D10" s="124">
        <v>0</v>
      </c>
    </row>
    <row r="11" spans="1:4" x14ac:dyDescent="0.2">
      <c r="A11" s="100" t="s">
        <v>276</v>
      </c>
      <c r="B11" s="124"/>
      <c r="C11" s="124"/>
      <c r="D11" s="124"/>
    </row>
    <row r="12" spans="1:4" x14ac:dyDescent="0.2">
      <c r="A12" s="100"/>
      <c r="B12" s="124"/>
      <c r="C12" s="124"/>
      <c r="D12" s="124"/>
    </row>
    <row r="13" spans="1:4" x14ac:dyDescent="0.2">
      <c r="A13" s="121" t="s">
        <v>284</v>
      </c>
      <c r="B13" s="46">
        <f t="shared" ref="B13:D13" si="2">SUM(B14)</f>
        <v>17000</v>
      </c>
      <c r="C13" s="46">
        <f t="shared" si="2"/>
        <v>16500</v>
      </c>
      <c r="D13" s="46">
        <f t="shared" si="2"/>
        <v>13000</v>
      </c>
    </row>
    <row r="14" spans="1:4" x14ac:dyDescent="0.2">
      <c r="A14" s="123" t="s">
        <v>274</v>
      </c>
      <c r="B14" s="124">
        <f t="shared" ref="B14:D14" si="3">SUM(B15)</f>
        <v>17000</v>
      </c>
      <c r="C14" s="124">
        <f t="shared" si="3"/>
        <v>16500</v>
      </c>
      <c r="D14" s="124">
        <f t="shared" si="3"/>
        <v>13000</v>
      </c>
    </row>
    <row r="15" spans="1:4" x14ac:dyDescent="0.2">
      <c r="A15" s="125" t="s">
        <v>285</v>
      </c>
      <c r="B15" s="124">
        <v>17000</v>
      </c>
      <c r="C15" s="124">
        <v>16500</v>
      </c>
      <c r="D15" s="124">
        <v>13000</v>
      </c>
    </row>
  </sheetData>
  <sheetProtection algorithmName="SHA-512" hashValue="lfkmKJbN9WHk9c5BKl7g0Bz1lQmyqj6yxOiEJ/+Q6Bx9XgL/6HAw6OkxV9jz8v8EplW602VxIMShg2uwQUVxQw==" saltValue="K36td6vZu95OBof0gnIA7Q==" spinCount="100000" sheet="1" formatCells="0" formatColumns="0" formatRows="0" insertColumns="0" insertRows="0" insertHyperlinks="0" deleteColumns="0" deleteRows="0" sort="0" autoFilter="0" pivotTables="0"/>
  <mergeCells count="3">
    <mergeCell ref="A1:D1"/>
    <mergeCell ref="A3:D3"/>
    <mergeCell ref="A5:D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0"/>
  <sheetViews>
    <sheetView topLeftCell="A3" zoomScale="162" workbookViewId="0">
      <selection activeCell="A3" sqref="A1:XFD1048576"/>
    </sheetView>
  </sheetViews>
  <sheetFormatPr baseColWidth="10" defaultColWidth="9.1640625" defaultRowHeight="15" x14ac:dyDescent="0.2"/>
  <cols>
    <col min="1" max="1" width="40.5" style="3" bestFit="1" customWidth="1"/>
    <col min="2" max="2" width="25.33203125" style="3" hidden="1" customWidth="1"/>
    <col min="3" max="3" width="14.6640625" style="3" hidden="1" customWidth="1"/>
    <col min="4" max="6" width="25.33203125" style="3" customWidth="1"/>
    <col min="7" max="16384" width="9.1640625" style="3"/>
  </cols>
  <sheetData>
    <row r="1" spans="1:10" ht="42" customHeight="1" x14ac:dyDescent="0.2">
      <c r="A1" s="1" t="s">
        <v>290</v>
      </c>
      <c r="B1" s="1"/>
      <c r="C1" s="1"/>
      <c r="D1" s="1"/>
      <c r="E1" s="1"/>
      <c r="F1" s="1"/>
    </row>
    <row r="2" spans="1:10" ht="18" customHeight="1" x14ac:dyDescent="0.2">
      <c r="A2" s="4"/>
      <c r="B2" s="4"/>
      <c r="C2" s="4"/>
      <c r="D2" s="4"/>
      <c r="E2" s="4"/>
      <c r="F2" s="4"/>
    </row>
    <row r="3" spans="1:10" ht="16" x14ac:dyDescent="0.2">
      <c r="A3" s="1" t="s">
        <v>38</v>
      </c>
      <c r="B3" s="1"/>
      <c r="C3" s="1"/>
      <c r="D3" s="1"/>
      <c r="E3" s="92"/>
      <c r="F3" s="92"/>
    </row>
    <row r="4" spans="1:10" ht="18" x14ac:dyDescent="0.2">
      <c r="A4" s="4"/>
      <c r="B4" s="4"/>
      <c r="C4" s="4"/>
      <c r="D4" s="4"/>
      <c r="E4" s="93"/>
      <c r="F4" s="93"/>
    </row>
    <row r="5" spans="1:10" ht="18" customHeight="1" x14ac:dyDescent="0.2">
      <c r="A5" s="1" t="s">
        <v>15</v>
      </c>
      <c r="B5" s="6"/>
      <c r="C5" s="6"/>
      <c r="D5" s="6"/>
      <c r="E5" s="6"/>
      <c r="F5" s="6"/>
    </row>
    <row r="6" spans="1:10" ht="18" x14ac:dyDescent="0.2">
      <c r="A6" s="4"/>
      <c r="B6" s="4"/>
      <c r="C6" s="4"/>
      <c r="D6" s="4"/>
      <c r="E6" s="93"/>
      <c r="F6" s="93"/>
    </row>
    <row r="7" spans="1:10" ht="16" x14ac:dyDescent="0.2">
      <c r="A7" s="1" t="s">
        <v>28</v>
      </c>
      <c r="B7" s="94"/>
      <c r="C7" s="94"/>
      <c r="D7" s="94"/>
      <c r="E7" s="94"/>
      <c r="F7" s="94"/>
    </row>
    <row r="8" spans="1:10" ht="18" x14ac:dyDescent="0.2">
      <c r="A8" s="4"/>
      <c r="B8" s="4"/>
      <c r="C8" s="4"/>
      <c r="D8" s="4"/>
      <c r="E8" s="93"/>
      <c r="F8" s="93"/>
    </row>
    <row r="9" spans="1:10" ht="42" x14ac:dyDescent="0.2">
      <c r="A9" s="12" t="s">
        <v>29</v>
      </c>
      <c r="B9" s="12" t="s">
        <v>12</v>
      </c>
      <c r="C9" s="12" t="s">
        <v>293</v>
      </c>
      <c r="D9" s="95" t="s">
        <v>291</v>
      </c>
      <c r="E9" s="95" t="s">
        <v>257</v>
      </c>
      <c r="F9" s="95" t="s">
        <v>292</v>
      </c>
    </row>
    <row r="10" spans="1:10" ht="15.75" customHeight="1" x14ac:dyDescent="0.2">
      <c r="A10" s="96" t="s">
        <v>30</v>
      </c>
      <c r="B10" s="97"/>
      <c r="C10" s="97"/>
      <c r="D10" s="32">
        <f>SUM(D11,D13,D16,D21,D24,D28,D33,D37)</f>
        <v>2657705.3200000003</v>
      </c>
      <c r="E10" s="32">
        <f t="shared" ref="E10:F10" si="0">SUM(E11,E13,E16,E21,E24,E28,E33,E37)</f>
        <v>4596950</v>
      </c>
      <c r="F10" s="32">
        <f t="shared" si="0"/>
        <v>2676950</v>
      </c>
    </row>
    <row r="11" spans="1:10" ht="15.75" customHeight="1" x14ac:dyDescent="0.2">
      <c r="A11" s="98" t="s">
        <v>31</v>
      </c>
      <c r="B11" s="99"/>
      <c r="C11" s="99"/>
      <c r="D11" s="39">
        <f>SUM(D12)</f>
        <v>178205.32</v>
      </c>
      <c r="E11" s="39">
        <f t="shared" ref="E11:F11" si="1">SUM(E12)</f>
        <v>137450</v>
      </c>
      <c r="F11" s="39">
        <f t="shared" si="1"/>
        <v>137450</v>
      </c>
    </row>
    <row r="12" spans="1:10" ht="28" x14ac:dyDescent="0.2">
      <c r="A12" s="100" t="s">
        <v>32</v>
      </c>
      <c r="B12" s="101"/>
      <c r="C12" s="101"/>
      <c r="D12" s="101">
        <f>'POSEBNI DIO'!G9+'POSEBNI DIO'!G13+'POSEBNI DIO'!G17+'POSEBNI DIO'!G23+'POSEBNI DIO'!G27+'POSEBNI DIO'!G32+'POSEBNI DIO'!G36+'POSEBNI DIO'!G40+'POSEBNI DIO'!G48+'POSEBNI DIO'!G52+'POSEBNI DIO'!G57+'POSEBNI DIO'!G61+'POSEBNI DIO'!G76+'POSEBNI DIO'!G80+'POSEBNI DIO'!G84+'POSEBNI DIO'!G88+'POSEBNI DIO'!G92+'POSEBNI DIO'!G96+'POSEBNI DIO'!G100+'POSEBNI DIO'!G104+'POSEBNI DIO'!G108+'POSEBNI DIO'!G116</f>
        <v>178205.32</v>
      </c>
      <c r="E12" s="101">
        <f>'POSEBNI DIO'!H9+'POSEBNI DIO'!H13+'POSEBNI DIO'!H17+'POSEBNI DIO'!H23+'POSEBNI DIO'!H27+'POSEBNI DIO'!H32+'POSEBNI DIO'!H36+'POSEBNI DIO'!H40+'POSEBNI DIO'!H48+'POSEBNI DIO'!H52+'POSEBNI DIO'!H57+'POSEBNI DIO'!H61+'POSEBNI DIO'!H76+'POSEBNI DIO'!H80+'POSEBNI DIO'!H84+'POSEBNI DIO'!H88+'POSEBNI DIO'!H92+'POSEBNI DIO'!H96+'POSEBNI DIO'!H100+'POSEBNI DIO'!H104+'POSEBNI DIO'!H108+'POSEBNI DIO'!H116</f>
        <v>137450</v>
      </c>
      <c r="F12" s="101">
        <f>'POSEBNI DIO'!I9+'POSEBNI DIO'!I13+'POSEBNI DIO'!I17+'POSEBNI DIO'!I23+'POSEBNI DIO'!I27+'POSEBNI DIO'!I32+'POSEBNI DIO'!I36+'POSEBNI DIO'!I40+'POSEBNI DIO'!I48+'POSEBNI DIO'!I52+'POSEBNI DIO'!I57+'POSEBNI DIO'!I61+'POSEBNI DIO'!I76+'POSEBNI DIO'!I80+'POSEBNI DIO'!I84+'POSEBNI DIO'!I88+'POSEBNI DIO'!I92+'POSEBNI DIO'!I96+'POSEBNI DIO'!I100+'POSEBNI DIO'!I104+'POSEBNI DIO'!I108+'POSEBNI DIO'!I116</f>
        <v>137450</v>
      </c>
      <c r="G12" s="102"/>
      <c r="H12" s="81"/>
    </row>
    <row r="13" spans="1:10" x14ac:dyDescent="0.2">
      <c r="A13" s="103" t="s">
        <v>52</v>
      </c>
      <c r="B13" s="99"/>
      <c r="C13" s="99"/>
      <c r="D13" s="39">
        <f>SUM(D14:D15)</f>
        <v>9000</v>
      </c>
      <c r="E13" s="39">
        <f t="shared" ref="E13:F13" si="2">SUM(E14:E15)</f>
        <v>9000</v>
      </c>
      <c r="F13" s="39">
        <f t="shared" si="2"/>
        <v>9000</v>
      </c>
    </row>
    <row r="14" spans="1:10" x14ac:dyDescent="0.2">
      <c r="A14" s="104" t="s">
        <v>252</v>
      </c>
      <c r="B14" s="101"/>
      <c r="C14" s="101"/>
      <c r="D14" s="101">
        <f>SUM('POSEBNI DIO'!G130)</f>
        <v>1000</v>
      </c>
      <c r="E14" s="101">
        <f>SUM('POSEBNI DIO'!H130)</f>
        <v>1000</v>
      </c>
      <c r="F14" s="101">
        <f>SUM('POSEBNI DIO'!I130)</f>
        <v>1000</v>
      </c>
    </row>
    <row r="15" spans="1:10" x14ac:dyDescent="0.2">
      <c r="A15" s="104" t="s">
        <v>53</v>
      </c>
      <c r="B15" s="101"/>
      <c r="C15" s="101"/>
      <c r="D15" s="101">
        <f>SUM('POSEBNI DIO'!G126)</f>
        <v>8000</v>
      </c>
      <c r="E15" s="101">
        <f>SUM('POSEBNI DIO'!H126)</f>
        <v>8000</v>
      </c>
      <c r="F15" s="101">
        <f>SUM('POSEBNI DIO'!I126)</f>
        <v>8000</v>
      </c>
    </row>
    <row r="16" spans="1:10" x14ac:dyDescent="0.2">
      <c r="A16" s="98" t="s">
        <v>33</v>
      </c>
      <c r="B16" s="99"/>
      <c r="C16" s="99"/>
      <c r="D16" s="39">
        <f>SUM(D17:D20)</f>
        <v>147000</v>
      </c>
      <c r="E16" s="39">
        <f t="shared" ref="E16:F16" si="3">SUM(E17:E20)</f>
        <v>77000</v>
      </c>
      <c r="F16" s="39">
        <f t="shared" si="3"/>
        <v>127000</v>
      </c>
      <c r="J16" s="105"/>
    </row>
    <row r="17" spans="1:6" ht="28" x14ac:dyDescent="0.2">
      <c r="A17" s="106" t="s">
        <v>34</v>
      </c>
      <c r="B17" s="101"/>
      <c r="C17" s="101"/>
      <c r="D17" s="101">
        <f>SUM('POSEBNI DIO'!G362)</f>
        <v>10000</v>
      </c>
      <c r="E17" s="101">
        <f>SUM('POSEBNI DIO'!H362)</f>
        <v>10000</v>
      </c>
      <c r="F17" s="101">
        <f>SUM('POSEBNI DIO'!I362)</f>
        <v>10000</v>
      </c>
    </row>
    <row r="18" spans="1:6" x14ac:dyDescent="0.2">
      <c r="A18" s="107" t="s">
        <v>54</v>
      </c>
      <c r="B18" s="108"/>
      <c r="C18" s="108"/>
      <c r="D18" s="109">
        <f>SUM('POSEBNI DIO'!G355)</f>
        <v>2000</v>
      </c>
      <c r="E18" s="109">
        <f>SUM('POSEBNI DIO'!H355)</f>
        <v>2000</v>
      </c>
      <c r="F18" s="109">
        <f>SUM('POSEBNI DIO'!I355)</f>
        <v>2000</v>
      </c>
    </row>
    <row r="19" spans="1:6" x14ac:dyDescent="0.2">
      <c r="A19" s="107" t="s">
        <v>256</v>
      </c>
      <c r="B19" s="108"/>
      <c r="C19" s="108"/>
      <c r="D19" s="109">
        <f>SUM('POSEBNI DIO'!G44)</f>
        <v>5000</v>
      </c>
      <c r="E19" s="109">
        <f>SUM('POSEBNI DIO'!H44)</f>
        <v>5000</v>
      </c>
      <c r="F19" s="109">
        <f>SUM('POSEBNI DIO'!I44)</f>
        <v>5000</v>
      </c>
    </row>
    <row r="20" spans="1:6" x14ac:dyDescent="0.2">
      <c r="A20" s="110" t="s">
        <v>55</v>
      </c>
      <c r="B20" s="108"/>
      <c r="C20" s="108"/>
      <c r="D20" s="109">
        <f>SUM('POSEBNI DIO'!G221)</f>
        <v>130000</v>
      </c>
      <c r="E20" s="109">
        <f>SUM('POSEBNI DIO'!H221)</f>
        <v>60000</v>
      </c>
      <c r="F20" s="109">
        <f>SUM('POSEBNI DIO'!I221)</f>
        <v>110000</v>
      </c>
    </row>
    <row r="21" spans="1:6" x14ac:dyDescent="0.2">
      <c r="A21" s="111" t="s">
        <v>56</v>
      </c>
      <c r="B21" s="112"/>
      <c r="C21" s="112"/>
      <c r="D21" s="113">
        <f>SUM(D22:D23)</f>
        <v>131000</v>
      </c>
      <c r="E21" s="113">
        <f t="shared" ref="E21:F21" si="4">SUM(E22:E23)</f>
        <v>161000</v>
      </c>
      <c r="F21" s="113">
        <f t="shared" si="4"/>
        <v>121000</v>
      </c>
    </row>
    <row r="22" spans="1:6" x14ac:dyDescent="0.2">
      <c r="A22" s="110" t="s">
        <v>57</v>
      </c>
      <c r="B22" s="108"/>
      <c r="C22" s="108"/>
      <c r="D22" s="109">
        <f>SUM('POSEBNI DIO'!G65)+'POSEBNI DIO'!G205+'POSEBNI DIO'!G270</f>
        <v>41000</v>
      </c>
      <c r="E22" s="109">
        <f>SUM('POSEBNI DIO'!H65)+'POSEBNI DIO'!H205+'POSEBNI DIO'!H270</f>
        <v>131000</v>
      </c>
      <c r="F22" s="109">
        <f>SUM('POSEBNI DIO'!I65)+'POSEBNI DIO'!I205+'POSEBNI DIO'!I270</f>
        <v>81000</v>
      </c>
    </row>
    <row r="23" spans="1:6" x14ac:dyDescent="0.2">
      <c r="A23" s="110" t="s">
        <v>254</v>
      </c>
      <c r="B23" s="108"/>
      <c r="C23" s="108"/>
      <c r="D23" s="109">
        <f>SUM('POSEBNI DIO'!G235)</f>
        <v>90000</v>
      </c>
      <c r="E23" s="109">
        <f>SUM('POSEBNI DIO'!H235)</f>
        <v>30000</v>
      </c>
      <c r="F23" s="109">
        <f>SUM('POSEBNI DIO'!I235)</f>
        <v>40000</v>
      </c>
    </row>
    <row r="24" spans="1:6" x14ac:dyDescent="0.2">
      <c r="A24" s="111" t="s">
        <v>58</v>
      </c>
      <c r="B24" s="112"/>
      <c r="C24" s="112"/>
      <c r="D24" s="113">
        <f>SUM(D25:D27)</f>
        <v>394000</v>
      </c>
      <c r="E24" s="113">
        <f t="shared" ref="E24:F24" si="5">SUM(E25:E27)</f>
        <v>519000</v>
      </c>
      <c r="F24" s="113">
        <f t="shared" si="5"/>
        <v>964000</v>
      </c>
    </row>
    <row r="25" spans="1:6" x14ac:dyDescent="0.2">
      <c r="A25" s="110" t="s">
        <v>59</v>
      </c>
      <c r="B25" s="108"/>
      <c r="C25" s="108"/>
      <c r="D25" s="109">
        <f>SUM('POSEBNI DIO'!G72)+'POSEBNI DIO'!G242</f>
        <v>51000</v>
      </c>
      <c r="E25" s="109">
        <f>SUM('POSEBNI DIO'!H72)+'POSEBNI DIO'!H242</f>
        <v>31000</v>
      </c>
      <c r="F25" s="109">
        <f>SUM('POSEBNI DIO'!I72)+'POSEBNI DIO'!I242</f>
        <v>31000</v>
      </c>
    </row>
    <row r="26" spans="1:6" x14ac:dyDescent="0.2">
      <c r="A26" s="110" t="s">
        <v>60</v>
      </c>
      <c r="B26" s="108"/>
      <c r="C26" s="108"/>
      <c r="D26" s="109">
        <f>SUM('POSEBNI DIO'!G194)+'POSEBNI DIO'!G198+'POSEBNI DIO'!G284</f>
        <v>110000</v>
      </c>
      <c r="E26" s="109">
        <f>SUM('POSEBNI DIO'!H194)+'POSEBNI DIO'!H198+'POSEBNI DIO'!H284</f>
        <v>110000</v>
      </c>
      <c r="F26" s="109">
        <f>SUM('POSEBNI DIO'!I194)+'POSEBNI DIO'!I198+'POSEBNI DIO'!I284</f>
        <v>125000</v>
      </c>
    </row>
    <row r="27" spans="1:6" ht="32" x14ac:dyDescent="0.2">
      <c r="A27" s="114" t="s">
        <v>253</v>
      </c>
      <c r="B27" s="108"/>
      <c r="C27" s="108"/>
      <c r="D27" s="109">
        <f>SUM('POSEBNI DIO'!G190)+'POSEBNI DIO'!G209+'POSEBNI DIO'!G213+'POSEBNI DIO'!G228+'POSEBNI DIO'!G277+'POSEBNI DIO'!G291+'POSEBNI DIO'!G305+'POSEBNI DIO'!G340+'POSEBNI DIO'!G333+'POSEBNI DIO'!G112+'POSEBNI DIO'!G347</f>
        <v>233000</v>
      </c>
      <c r="E27" s="109">
        <f>SUM('POSEBNI DIO'!H190)+'POSEBNI DIO'!H209+'POSEBNI DIO'!H213+'POSEBNI DIO'!H228+'POSEBNI DIO'!H277+'POSEBNI DIO'!H291+'POSEBNI DIO'!H305+'POSEBNI DIO'!H340+'POSEBNI DIO'!H333+'POSEBNI DIO'!H112+'POSEBNI DIO'!H347</f>
        <v>378000</v>
      </c>
      <c r="F27" s="109">
        <f>SUM('POSEBNI DIO'!I190)+'POSEBNI DIO'!I209+'POSEBNI DIO'!I213+'POSEBNI DIO'!I228+'POSEBNI DIO'!I277+'POSEBNI DIO'!I291+'POSEBNI DIO'!I305+'POSEBNI DIO'!I340+'POSEBNI DIO'!I333+'POSEBNI DIO'!I112+'POSEBNI DIO'!I347</f>
        <v>808000</v>
      </c>
    </row>
    <row r="28" spans="1:6" x14ac:dyDescent="0.2">
      <c r="A28" s="111" t="s">
        <v>61</v>
      </c>
      <c r="B28" s="112"/>
      <c r="C28" s="112"/>
      <c r="D28" s="113">
        <f>SUM(D29:D32)</f>
        <v>328000</v>
      </c>
      <c r="E28" s="113">
        <f t="shared" ref="E28:F28" si="6">SUM(E29:E32)</f>
        <v>318000</v>
      </c>
      <c r="F28" s="113">
        <f t="shared" si="6"/>
        <v>343000</v>
      </c>
    </row>
    <row r="29" spans="1:6" x14ac:dyDescent="0.2">
      <c r="A29" s="110" t="s">
        <v>62</v>
      </c>
      <c r="B29" s="108"/>
      <c r="C29" s="108"/>
      <c r="D29" s="109">
        <f>SUM('POSEBNI DIO'!G256+'POSEBNI DIO'!G263+'POSEBNI DIO'!G401+'POSEBNI DIO'!G394+'POSEBNI DIO'!G409+'POSEBNI DIO'!G326+'POSEBNI DIO'!G405+'POSEBNI DIO'!G249)</f>
        <v>222000</v>
      </c>
      <c r="E29" s="109">
        <f>SUM('POSEBNI DIO'!H256+'POSEBNI DIO'!H263+'POSEBNI DIO'!H401+'POSEBNI DIO'!H394+'POSEBNI DIO'!H409+'POSEBNI DIO'!H326+'POSEBNI DIO'!H405+'POSEBNI DIO'!H249)</f>
        <v>242000</v>
      </c>
      <c r="F29" s="109">
        <f>SUM('POSEBNI DIO'!I256+'POSEBNI DIO'!I263+'POSEBNI DIO'!I401+'POSEBNI DIO'!I394+'POSEBNI DIO'!I409+'POSEBNI DIO'!I326+'POSEBNI DIO'!I405+'POSEBNI DIO'!I249)</f>
        <v>282000</v>
      </c>
    </row>
    <row r="30" spans="1:6" x14ac:dyDescent="0.2">
      <c r="A30" s="110" t="s">
        <v>63</v>
      </c>
      <c r="B30" s="108"/>
      <c r="C30" s="108"/>
      <c r="D30" s="109">
        <f>SUM('POSEBNI DIO'!G312)+'POSEBNI DIO'!G370+'POSEBNI DIO'!G382+'POSEBNI DIO'!G386+'POSEBNI DIO'!G414+'POSEBNI DIO'!G319</f>
        <v>83500</v>
      </c>
      <c r="E30" s="109">
        <f>SUM('POSEBNI DIO'!H312)+'POSEBNI DIO'!H370+'POSEBNI DIO'!H382+'POSEBNI DIO'!H386+'POSEBNI DIO'!H414+'POSEBNI DIO'!H319</f>
        <v>53500</v>
      </c>
      <c r="F30" s="109">
        <f>SUM('POSEBNI DIO'!I312)+'POSEBNI DIO'!I370+'POSEBNI DIO'!I382+'POSEBNI DIO'!I386+'POSEBNI DIO'!I414+'POSEBNI DIO'!I319</f>
        <v>38500</v>
      </c>
    </row>
    <row r="31" spans="1:6" x14ac:dyDescent="0.2">
      <c r="A31" s="110" t="s">
        <v>64</v>
      </c>
      <c r="B31" s="108"/>
      <c r="C31" s="108"/>
      <c r="D31" s="109">
        <f>SUM('POSEBNI DIO'!G374)</f>
        <v>2500</v>
      </c>
      <c r="E31" s="109">
        <f>SUM('POSEBNI DIO'!H374)</f>
        <v>2500</v>
      </c>
      <c r="F31" s="109">
        <f>SUM('POSEBNI DIO'!I374)</f>
        <v>2500</v>
      </c>
    </row>
    <row r="32" spans="1:6" x14ac:dyDescent="0.2">
      <c r="A32" s="110" t="s">
        <v>65</v>
      </c>
      <c r="B32" s="108"/>
      <c r="C32" s="108"/>
      <c r="D32" s="109">
        <f>'POSEBNI DIO'!G378</f>
        <v>20000</v>
      </c>
      <c r="E32" s="109">
        <f>'POSEBNI DIO'!H378</f>
        <v>20000</v>
      </c>
      <c r="F32" s="109">
        <f>'POSEBNI DIO'!I378</f>
        <v>20000</v>
      </c>
    </row>
    <row r="33" spans="1:14" x14ac:dyDescent="0.2">
      <c r="A33" s="111" t="s">
        <v>66</v>
      </c>
      <c r="B33" s="112"/>
      <c r="C33" s="112"/>
      <c r="D33" s="113">
        <f>SUM(D34:D36)</f>
        <v>1185500</v>
      </c>
      <c r="E33" s="113">
        <f t="shared" ref="E33:F33" si="7">SUM(E34:E36)</f>
        <v>3085500</v>
      </c>
      <c r="F33" s="113">
        <f t="shared" si="7"/>
        <v>785500</v>
      </c>
    </row>
    <row r="34" spans="1:14" x14ac:dyDescent="0.2">
      <c r="A34" s="110" t="s">
        <v>67</v>
      </c>
      <c r="B34" s="108"/>
      <c r="C34" s="108"/>
      <c r="D34" s="109">
        <f>SUM('POSEBNI DIO'!G135)+'POSEBNI DIO'!G177+'POSEBNI DIO'!G181+'POSEBNI DIO'!G298+'POSEBNI DIO'!G142+'POSEBNI DIO'!G149+'POSEBNI DIO'!G156+'POSEBNI DIO'!G185</f>
        <v>1055500</v>
      </c>
      <c r="E34" s="109">
        <f>SUM('POSEBNI DIO'!H135)+'POSEBNI DIO'!H177+'POSEBNI DIO'!H181+'POSEBNI DIO'!H298+'POSEBNI DIO'!H142+'POSEBNI DIO'!H149+'POSEBNI DIO'!H156+'POSEBNI DIO'!H185</f>
        <v>2955500</v>
      </c>
      <c r="F34" s="109">
        <f>SUM('POSEBNI DIO'!I135)+'POSEBNI DIO'!I177+'POSEBNI DIO'!I181+'POSEBNI DIO'!I298+'POSEBNI DIO'!I142+'POSEBNI DIO'!I149+'POSEBNI DIO'!I156+'POSEBNI DIO'!I185</f>
        <v>655500</v>
      </c>
      <c r="N34" s="3" t="s">
        <v>260</v>
      </c>
    </row>
    <row r="35" spans="1:14" x14ac:dyDescent="0.2">
      <c r="A35" s="110" t="s">
        <v>133</v>
      </c>
      <c r="B35" s="108"/>
      <c r="C35" s="108"/>
      <c r="D35" s="109">
        <f>SUM('POSEBNI DIO'!G163)</f>
        <v>75000</v>
      </c>
      <c r="E35" s="109">
        <f>SUM('POSEBNI DIO'!H163)</f>
        <v>75000</v>
      </c>
      <c r="F35" s="109">
        <f>SUM('POSEBNI DIO'!I163)</f>
        <v>75000</v>
      </c>
    </row>
    <row r="36" spans="1:14" x14ac:dyDescent="0.2">
      <c r="A36" s="110" t="s">
        <v>68</v>
      </c>
      <c r="B36" s="108"/>
      <c r="C36" s="108"/>
      <c r="D36" s="109">
        <f>SUM('POSEBNI DIO'!G170)</f>
        <v>55000</v>
      </c>
      <c r="E36" s="109">
        <f>SUM('POSEBNI DIO'!H170)</f>
        <v>55000</v>
      </c>
      <c r="F36" s="109">
        <f>SUM('POSEBNI DIO'!I170)</f>
        <v>55000</v>
      </c>
    </row>
    <row r="37" spans="1:14" x14ac:dyDescent="0.2">
      <c r="A37" s="111" t="s">
        <v>69</v>
      </c>
      <c r="B37" s="112"/>
      <c r="C37" s="112"/>
      <c r="D37" s="113">
        <f>SUM(D38:D40)</f>
        <v>285000</v>
      </c>
      <c r="E37" s="113">
        <f t="shared" ref="E37:F37" si="8">SUM(E38:E40)</f>
        <v>290000</v>
      </c>
      <c r="F37" s="113">
        <f t="shared" si="8"/>
        <v>190000</v>
      </c>
    </row>
    <row r="38" spans="1:14" x14ac:dyDescent="0.2">
      <c r="A38" s="110" t="s">
        <v>255</v>
      </c>
      <c r="B38" s="108"/>
      <c r="C38" s="108"/>
      <c r="D38" s="109">
        <f>SUM('POSEBNI DIO'!G429)+'POSEBNI DIO'!G433</f>
        <v>225000</v>
      </c>
      <c r="E38" s="109">
        <f>SUM('POSEBNI DIO'!H429)+'POSEBNI DIO'!H433</f>
        <v>205000</v>
      </c>
      <c r="F38" s="109">
        <f>SUM('POSEBNI DIO'!I429)+'POSEBNI DIO'!I433</f>
        <v>105000</v>
      </c>
    </row>
    <row r="39" spans="1:14" x14ac:dyDescent="0.2">
      <c r="A39" s="110" t="s">
        <v>70</v>
      </c>
      <c r="B39" s="108"/>
      <c r="C39" s="108"/>
      <c r="D39" s="109">
        <f>SUM('POSEBNI DIO'!G422)</f>
        <v>50000</v>
      </c>
      <c r="E39" s="109">
        <f>SUM('POSEBNI DIO'!H422)</f>
        <v>75000</v>
      </c>
      <c r="F39" s="109">
        <f>SUM('POSEBNI DIO'!I422)</f>
        <v>75000</v>
      </c>
    </row>
    <row r="40" spans="1:14" ht="32" x14ac:dyDescent="0.2">
      <c r="A40" s="114" t="s">
        <v>71</v>
      </c>
      <c r="B40" s="108"/>
      <c r="C40" s="108"/>
      <c r="D40" s="109">
        <f>SUM('POSEBNI DIO'!G418)</f>
        <v>10000</v>
      </c>
      <c r="E40" s="109">
        <f>SUM('POSEBNI DIO'!H418)</f>
        <v>10000</v>
      </c>
      <c r="F40" s="109">
        <f>SUM('POSEBNI DIO'!I418)</f>
        <v>10000</v>
      </c>
    </row>
  </sheetData>
  <sheetProtection algorithmName="SHA-512" hashValue="l3biaa4vasOJK+T34fmFMyQy4NMeb8qvcCthh1BfspgpCdQwCLaH79eBsSZD0GAncBSnEV7Od4RVMWjys408Vw==" saltValue="Od3PzCgoiyAv29WvAZOQSQ==" spinCount="100000" sheet="1" formatCells="0" formatColumns="0" formatRows="0" insertColumns="0" insertRows="0" insertHyperlinks="0" deleteColumns="0" deleteRows="0" sort="0" autoFilter="0" pivotTables="0"/>
  <mergeCells count="4">
    <mergeCell ref="A1:F1"/>
    <mergeCell ref="A3:F3"/>
    <mergeCell ref="A5:F5"/>
    <mergeCell ref="A7:F7"/>
  </mergeCells>
  <pageMargins left="0.70866141732283472" right="0.70866141732283472" top="0.74803149606299213" bottom="0.74803149606299213" header="0.31496062992125984" footer="0.31496062992125984"/>
  <pageSetup paperSize="9" scale="46" firstPageNumber="3" orientation="portrait"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44"/>
  <sheetViews>
    <sheetView zoomScale="130" zoomScaleNormal="130" workbookViewId="0">
      <selection activeCell="G17" sqref="G17"/>
    </sheetView>
  </sheetViews>
  <sheetFormatPr baseColWidth="10" defaultColWidth="9.1640625" defaultRowHeight="15" x14ac:dyDescent="0.2"/>
  <cols>
    <col min="1" max="1" width="7.5" style="3" bestFit="1" customWidth="1"/>
    <col min="2" max="2" width="8.5" style="3" bestFit="1" customWidth="1"/>
    <col min="3" max="3" width="8.6640625" style="3" customWidth="1"/>
    <col min="4" max="4" width="30" style="3" customWidth="1"/>
    <col min="5" max="5" width="25.5" style="3" hidden="1" customWidth="1"/>
    <col min="6" max="6" width="25.6640625" style="91" hidden="1" customWidth="1"/>
    <col min="7" max="7" width="25.33203125" style="90" customWidth="1"/>
    <col min="8" max="8" width="20.33203125" style="90" bestFit="1" customWidth="1"/>
    <col min="9" max="9" width="25.33203125" style="90" customWidth="1"/>
    <col min="10" max="10" width="4.1640625" style="2" customWidth="1"/>
    <col min="11" max="11" width="23.5" style="2" customWidth="1"/>
    <col min="12" max="12" width="10.6640625" style="3" bestFit="1" customWidth="1"/>
    <col min="13" max="16384" width="9.1640625" style="3"/>
  </cols>
  <sheetData>
    <row r="1" spans="1:12" ht="42" customHeight="1" x14ac:dyDescent="0.2">
      <c r="A1" s="1" t="s">
        <v>290</v>
      </c>
      <c r="B1" s="1"/>
      <c r="C1" s="1"/>
      <c r="D1" s="1"/>
      <c r="E1" s="1"/>
      <c r="F1" s="1"/>
      <c r="G1" s="1"/>
      <c r="H1" s="1"/>
      <c r="I1" s="1"/>
    </row>
    <row r="2" spans="1:12" ht="18" x14ac:dyDescent="0.2">
      <c r="A2" s="4"/>
      <c r="B2" s="4"/>
      <c r="C2" s="4"/>
      <c r="D2" s="4"/>
      <c r="E2" s="4"/>
      <c r="F2" s="4"/>
      <c r="G2" s="4"/>
      <c r="H2" s="5"/>
      <c r="I2" s="5"/>
    </row>
    <row r="3" spans="1:12" ht="18" customHeight="1" x14ac:dyDescent="0.2">
      <c r="A3" s="1" t="s">
        <v>37</v>
      </c>
      <c r="B3" s="6"/>
      <c r="C3" s="6"/>
      <c r="D3" s="6"/>
      <c r="E3" s="6"/>
      <c r="F3" s="6"/>
      <c r="G3" s="6"/>
      <c r="H3" s="6"/>
      <c r="I3" s="6"/>
    </row>
    <row r="4" spans="1:12" ht="18" x14ac:dyDescent="0.2">
      <c r="A4" s="4"/>
      <c r="B4" s="4"/>
      <c r="C4" s="4"/>
      <c r="D4" s="4"/>
      <c r="E4" s="4"/>
      <c r="F4" s="4"/>
      <c r="G4" s="7"/>
      <c r="H4" s="7"/>
      <c r="I4" s="7"/>
    </row>
    <row r="5" spans="1:12" ht="28" x14ac:dyDescent="0.2">
      <c r="A5" s="8" t="s">
        <v>39</v>
      </c>
      <c r="B5" s="9"/>
      <c r="C5" s="10"/>
      <c r="D5" s="11" t="s">
        <v>40</v>
      </c>
      <c r="E5" s="11" t="s">
        <v>12</v>
      </c>
      <c r="F5" s="12" t="s">
        <v>294</v>
      </c>
      <c r="G5" s="12" t="s">
        <v>291</v>
      </c>
      <c r="H5" s="12" t="s">
        <v>257</v>
      </c>
      <c r="I5" s="12" t="s">
        <v>292</v>
      </c>
    </row>
    <row r="6" spans="1:12" ht="15.75" customHeight="1" x14ac:dyDescent="0.2">
      <c r="A6" s="13" t="s">
        <v>82</v>
      </c>
      <c r="B6" s="14"/>
      <c r="C6" s="15"/>
      <c r="D6" s="16" t="s">
        <v>83</v>
      </c>
      <c r="E6" s="17"/>
      <c r="F6" s="18" t="e">
        <f>SUM(F9,F17,F23,F27,F32,F36,F40,F44,F48,F52,F57,F61,F65,F72,F76,F80,F84,F88,F92,F96,F100,F104,F108,F116,F121,F126,F130,F135,F163,F170,F177,F181,F190,F194,F198,F205,F209,F213,F221,F228,F235,F242,F256,F270,F277,F284,F291,F298,F305,F263,F312,F340,F355,F362,F370,F374,#REF!,F378,F382,F386,F394,F401,F409,F414,F418,F422,F429,F433,F340,F333)</f>
        <v>#REF!</v>
      </c>
      <c r="G6" s="115">
        <f>SUM(G9,G13,G17,G23,G27,G32,G36,G40,G44,G48,G52,G57,G61,G65,G72,G76,G80,G84,G88,G92,G96,G100,G104,G108,G112,G116,G121,G126,G130,G135,G142,G149,G156,G163,G170,G177,G181,G190,G194,G198,G205,G209,G213,G221,G228,G235,G242,G249,G256,G263,G270,G277,G284,G291,G298,G305,G312,G319,G326,G333,G340,G355,G362,G370,G374,G378,G382,G386,G394,G401,G409,G414,G418,G422,G429,G433,G405,G185,G347)</f>
        <v>2674705.3200000003</v>
      </c>
      <c r="H6" s="18">
        <f t="shared" ref="H6:I6" si="0">SUM(H9,H13,H17,H23,H27,H32,H36,H40,H44,H48,H52,H57,H61,H65,H72,H76,H80,H84,H88,H92,H96,H100,H104,H108,H112,H116,H121,H126,H130,H135,H142,H149,H156,H163,H170,H177,H181,H190,H194,H198,H205,H209,H213,H221,H228,H235,H242,H249,H256,H263,H270,H277,H284,H291,H298,H305,H312,H319,H326,H333,H340,H355,H362,H370,H374,H378,H382,H386,H394,H401,H409,H414,H418,H422,H429,H433,H405,H185,H347)</f>
        <v>4613450</v>
      </c>
      <c r="I6" s="18">
        <f t="shared" si="0"/>
        <v>2689950</v>
      </c>
      <c r="K6" s="19"/>
      <c r="L6" s="2"/>
    </row>
    <row r="7" spans="1:12" ht="15.75" customHeight="1" x14ac:dyDescent="0.2">
      <c r="A7" s="20" t="s">
        <v>85</v>
      </c>
      <c r="B7" s="21"/>
      <c r="C7" s="22"/>
      <c r="D7" s="23" t="s">
        <v>84</v>
      </c>
      <c r="E7" s="24"/>
      <c r="F7" s="25"/>
      <c r="G7" s="26">
        <f>G8</f>
        <v>21750</v>
      </c>
      <c r="H7" s="26">
        <f t="shared" ref="H7:I7" si="1">H8</f>
        <v>1750</v>
      </c>
      <c r="I7" s="26">
        <f t="shared" si="1"/>
        <v>1750</v>
      </c>
      <c r="L7" s="2"/>
    </row>
    <row r="8" spans="1:12" x14ac:dyDescent="0.2">
      <c r="A8" s="27" t="s">
        <v>89</v>
      </c>
      <c r="B8" s="28"/>
      <c r="C8" s="29"/>
      <c r="D8" s="30" t="s">
        <v>86</v>
      </c>
      <c r="E8" s="31"/>
      <c r="F8" s="32"/>
      <c r="G8" s="33">
        <f>SUM(G9,G13,G17)</f>
        <v>21750</v>
      </c>
      <c r="H8" s="33">
        <f t="shared" ref="H8:I8" si="2">SUM(H9,H13,H17)</f>
        <v>1750</v>
      </c>
      <c r="I8" s="33">
        <f t="shared" si="2"/>
        <v>1750</v>
      </c>
    </row>
    <row r="9" spans="1:12" x14ac:dyDescent="0.2">
      <c r="A9" s="34" t="s">
        <v>91</v>
      </c>
      <c r="B9" s="35"/>
      <c r="C9" s="36"/>
      <c r="D9" s="37" t="s">
        <v>87</v>
      </c>
      <c r="E9" s="38"/>
      <c r="F9" s="39">
        <v>0</v>
      </c>
      <c r="G9" s="40">
        <v>0</v>
      </c>
      <c r="H9" s="40">
        <v>0</v>
      </c>
      <c r="I9" s="40">
        <v>0</v>
      </c>
    </row>
    <row r="10" spans="1:12" x14ac:dyDescent="0.2">
      <c r="A10" s="41" t="s">
        <v>141</v>
      </c>
      <c r="B10" s="42"/>
      <c r="C10" s="43"/>
      <c r="D10" s="44" t="s">
        <v>20</v>
      </c>
      <c r="E10" s="45"/>
      <c r="F10" s="46"/>
      <c r="G10" s="47">
        <v>0</v>
      </c>
      <c r="H10" s="47">
        <v>0</v>
      </c>
      <c r="I10" s="48">
        <v>0</v>
      </c>
    </row>
    <row r="11" spans="1:12" x14ac:dyDescent="0.2">
      <c r="A11" s="49">
        <v>3</v>
      </c>
      <c r="B11" s="50"/>
      <c r="C11" s="51"/>
      <c r="D11" s="52" t="s">
        <v>24</v>
      </c>
      <c r="E11" s="45"/>
      <c r="F11" s="46"/>
      <c r="G11" s="47">
        <v>0</v>
      </c>
      <c r="H11" s="47">
        <v>0</v>
      </c>
      <c r="I11" s="48">
        <v>0</v>
      </c>
    </row>
    <row r="12" spans="1:12" x14ac:dyDescent="0.2">
      <c r="A12" s="53">
        <v>32</v>
      </c>
      <c r="B12" s="54"/>
      <c r="C12" s="55"/>
      <c r="D12" s="52" t="s">
        <v>41</v>
      </c>
      <c r="E12" s="45"/>
      <c r="F12" s="46"/>
      <c r="G12" s="47">
        <v>0</v>
      </c>
      <c r="H12" s="47">
        <v>0</v>
      </c>
      <c r="I12" s="48">
        <v>0</v>
      </c>
    </row>
    <row r="13" spans="1:12" x14ac:dyDescent="0.2">
      <c r="A13" s="34" t="s">
        <v>93</v>
      </c>
      <c r="B13" s="35"/>
      <c r="C13" s="36"/>
      <c r="D13" s="37" t="s">
        <v>88</v>
      </c>
      <c r="E13" s="38"/>
      <c r="F13" s="39">
        <v>0</v>
      </c>
      <c r="G13" s="56">
        <f>G14</f>
        <v>1750</v>
      </c>
      <c r="H13" s="56">
        <f t="shared" ref="H13" si="3">H14</f>
        <v>1750</v>
      </c>
      <c r="I13" s="56">
        <f t="shared" ref="I13" si="4">I14</f>
        <v>1750</v>
      </c>
    </row>
    <row r="14" spans="1:12" x14ac:dyDescent="0.2">
      <c r="A14" s="41" t="s">
        <v>141</v>
      </c>
      <c r="B14" s="42"/>
      <c r="C14" s="43"/>
      <c r="D14" s="44" t="s">
        <v>20</v>
      </c>
      <c r="E14" s="45"/>
      <c r="F14" s="46"/>
      <c r="G14" s="47">
        <v>1750</v>
      </c>
      <c r="H14" s="47">
        <v>1750</v>
      </c>
      <c r="I14" s="47">
        <v>1750</v>
      </c>
    </row>
    <row r="15" spans="1:12" x14ac:dyDescent="0.2">
      <c r="A15" s="49">
        <v>3</v>
      </c>
      <c r="B15" s="50"/>
      <c r="C15" s="51"/>
      <c r="D15" s="52" t="s">
        <v>24</v>
      </c>
      <c r="E15" s="45"/>
      <c r="F15" s="46"/>
      <c r="G15" s="47">
        <v>1750</v>
      </c>
      <c r="H15" s="47">
        <v>1750</v>
      </c>
      <c r="I15" s="47">
        <v>1750</v>
      </c>
    </row>
    <row r="16" spans="1:12" x14ac:dyDescent="0.2">
      <c r="A16" s="53">
        <v>38</v>
      </c>
      <c r="B16" s="54"/>
      <c r="C16" s="55"/>
      <c r="D16" s="52" t="s">
        <v>80</v>
      </c>
      <c r="E16" s="45"/>
      <c r="F16" s="46"/>
      <c r="G16" s="47">
        <v>1750</v>
      </c>
      <c r="H16" s="47">
        <v>1750</v>
      </c>
      <c r="I16" s="47">
        <v>1750</v>
      </c>
    </row>
    <row r="17" spans="1:12" ht="24" customHeight="1" x14ac:dyDescent="0.2">
      <c r="A17" s="34" t="s">
        <v>296</v>
      </c>
      <c r="B17" s="35"/>
      <c r="C17" s="36"/>
      <c r="D17" s="37" t="s">
        <v>297</v>
      </c>
      <c r="E17" s="38"/>
      <c r="F17" s="39">
        <v>0</v>
      </c>
      <c r="G17" s="56">
        <f>G18</f>
        <v>20000</v>
      </c>
      <c r="H17" s="56">
        <f t="shared" ref="H17:I17" si="5">H18</f>
        <v>0</v>
      </c>
      <c r="I17" s="56">
        <f t="shared" si="5"/>
        <v>0</v>
      </c>
    </row>
    <row r="18" spans="1:12" ht="14.5" customHeight="1" x14ac:dyDescent="0.2">
      <c r="A18" s="41" t="s">
        <v>141</v>
      </c>
      <c r="B18" s="42"/>
      <c r="C18" s="43"/>
      <c r="D18" s="44" t="s">
        <v>20</v>
      </c>
      <c r="E18" s="45"/>
      <c r="F18" s="46"/>
      <c r="G18" s="47">
        <v>20000</v>
      </c>
      <c r="H18" s="47">
        <v>0</v>
      </c>
      <c r="I18" s="47">
        <v>0</v>
      </c>
    </row>
    <row r="19" spans="1:12" x14ac:dyDescent="0.2">
      <c r="A19" s="49">
        <v>3</v>
      </c>
      <c r="B19" s="50"/>
      <c r="C19" s="51"/>
      <c r="D19" s="52" t="s">
        <v>24</v>
      </c>
      <c r="E19" s="45"/>
      <c r="F19" s="46"/>
      <c r="G19" s="47">
        <v>20000</v>
      </c>
      <c r="H19" s="47">
        <v>0</v>
      </c>
      <c r="I19" s="47">
        <v>0</v>
      </c>
    </row>
    <row r="20" spans="1:12" x14ac:dyDescent="0.2">
      <c r="A20" s="53">
        <v>32</v>
      </c>
      <c r="B20" s="54"/>
      <c r="C20" s="55"/>
      <c r="D20" s="52" t="s">
        <v>80</v>
      </c>
      <c r="E20" s="45"/>
      <c r="F20" s="46"/>
      <c r="G20" s="47">
        <v>20000</v>
      </c>
      <c r="H20" s="47">
        <v>0</v>
      </c>
      <c r="I20" s="47">
        <v>0</v>
      </c>
    </row>
    <row r="21" spans="1:12" ht="28" x14ac:dyDescent="0.2">
      <c r="A21" s="20" t="s">
        <v>90</v>
      </c>
      <c r="B21" s="21"/>
      <c r="C21" s="22"/>
      <c r="D21" s="23" t="s">
        <v>156</v>
      </c>
      <c r="E21" s="24"/>
      <c r="F21" s="25"/>
      <c r="G21" s="26">
        <f>SUM(G22,G31,G56,G120,G125,G134,G189,G220,G354,G369,G393,G413)</f>
        <v>2652955.3200000003</v>
      </c>
      <c r="H21" s="26">
        <f>SUM(H22,H31,H56,H120,H125,H134,H189,H220,H354,H369,H393,H413)</f>
        <v>4611700</v>
      </c>
      <c r="I21" s="26">
        <f>SUM(I22,I31,I56,I120,I125,I134,I189,I220,I354,I369,I393,I413)</f>
        <v>2688200</v>
      </c>
      <c r="L21" s="57"/>
    </row>
    <row r="22" spans="1:12" ht="42" customHeight="1" x14ac:dyDescent="0.2">
      <c r="A22" s="58" t="s">
        <v>95</v>
      </c>
      <c r="B22" s="59"/>
      <c r="C22" s="60"/>
      <c r="D22" s="30" t="s">
        <v>157</v>
      </c>
      <c r="E22" s="31"/>
      <c r="F22" s="32"/>
      <c r="G22" s="33">
        <f>SUM(G23,G27)</f>
        <v>78755.320000000007</v>
      </c>
      <c r="H22" s="33">
        <f t="shared" ref="H22:I22" si="6">SUM(H23,H27)</f>
        <v>58000</v>
      </c>
      <c r="I22" s="33">
        <f t="shared" si="6"/>
        <v>58000</v>
      </c>
    </row>
    <row r="23" spans="1:12" x14ac:dyDescent="0.2">
      <c r="A23" s="61" t="s">
        <v>97</v>
      </c>
      <c r="B23" s="62"/>
      <c r="C23" s="63"/>
      <c r="D23" s="37" t="s">
        <v>158</v>
      </c>
      <c r="E23" s="38"/>
      <c r="F23" s="39">
        <v>56834.94</v>
      </c>
      <c r="G23" s="56">
        <f>SUM(G24)</f>
        <v>70755.320000000007</v>
      </c>
      <c r="H23" s="56">
        <f>SUM(H24)</f>
        <v>50000</v>
      </c>
      <c r="I23" s="64">
        <f>SUM(I24)</f>
        <v>50000</v>
      </c>
    </row>
    <row r="24" spans="1:12" x14ac:dyDescent="0.2">
      <c r="A24" s="41" t="s">
        <v>141</v>
      </c>
      <c r="B24" s="42"/>
      <c r="C24" s="43"/>
      <c r="D24" s="44" t="s">
        <v>20</v>
      </c>
      <c r="E24" s="45"/>
      <c r="F24" s="46"/>
      <c r="G24" s="47">
        <v>70755.320000000007</v>
      </c>
      <c r="H24" s="47">
        <v>50000</v>
      </c>
      <c r="I24" s="47">
        <v>50000</v>
      </c>
    </row>
    <row r="25" spans="1:12" x14ac:dyDescent="0.2">
      <c r="A25" s="49">
        <v>3</v>
      </c>
      <c r="B25" s="50"/>
      <c r="C25" s="51"/>
      <c r="D25" s="52" t="s">
        <v>24</v>
      </c>
      <c r="E25" s="45"/>
      <c r="F25" s="46"/>
      <c r="G25" s="47">
        <v>70755.320000000007</v>
      </c>
      <c r="H25" s="47">
        <v>50000</v>
      </c>
      <c r="I25" s="47">
        <v>50000</v>
      </c>
    </row>
    <row r="26" spans="1:12" x14ac:dyDescent="0.2">
      <c r="A26" s="53">
        <v>31</v>
      </c>
      <c r="B26" s="54"/>
      <c r="C26" s="55"/>
      <c r="D26" s="52" t="s">
        <v>92</v>
      </c>
      <c r="E26" s="45"/>
      <c r="F26" s="46"/>
      <c r="G26" s="47">
        <v>70755.320000000007</v>
      </c>
      <c r="H26" s="47">
        <v>50000</v>
      </c>
      <c r="I26" s="47">
        <v>50000</v>
      </c>
    </row>
    <row r="27" spans="1:12" x14ac:dyDescent="0.2">
      <c r="A27" s="34" t="s">
        <v>98</v>
      </c>
      <c r="B27" s="35"/>
      <c r="C27" s="36"/>
      <c r="D27" s="37" t="s">
        <v>94</v>
      </c>
      <c r="E27" s="38"/>
      <c r="F27" s="39">
        <v>14451.22</v>
      </c>
      <c r="G27" s="56">
        <f>SUM(G28)</f>
        <v>8000</v>
      </c>
      <c r="H27" s="56">
        <f>SUM(H28)</f>
        <v>8000</v>
      </c>
      <c r="I27" s="64">
        <f>SUM(I28)</f>
        <v>8000</v>
      </c>
    </row>
    <row r="28" spans="1:12" x14ac:dyDescent="0.2">
      <c r="A28" s="41" t="s">
        <v>141</v>
      </c>
      <c r="B28" s="42"/>
      <c r="C28" s="43"/>
      <c r="D28" s="44" t="s">
        <v>20</v>
      </c>
      <c r="E28" s="45"/>
      <c r="F28" s="46"/>
      <c r="G28" s="47">
        <v>8000</v>
      </c>
      <c r="H28" s="47">
        <v>8000</v>
      </c>
      <c r="I28" s="47">
        <v>8000</v>
      </c>
    </row>
    <row r="29" spans="1:12" x14ac:dyDescent="0.2">
      <c r="A29" s="49">
        <v>3</v>
      </c>
      <c r="B29" s="50"/>
      <c r="C29" s="51"/>
      <c r="D29" s="52" t="s">
        <v>24</v>
      </c>
      <c r="E29" s="45"/>
      <c r="F29" s="46"/>
      <c r="G29" s="47">
        <v>8000</v>
      </c>
      <c r="H29" s="47">
        <v>8000</v>
      </c>
      <c r="I29" s="47">
        <v>8000</v>
      </c>
    </row>
    <row r="30" spans="1:12" x14ac:dyDescent="0.2">
      <c r="A30" s="53">
        <v>32</v>
      </c>
      <c r="B30" s="54"/>
      <c r="C30" s="55"/>
      <c r="D30" s="52" t="s">
        <v>41</v>
      </c>
      <c r="E30" s="45"/>
      <c r="F30" s="46"/>
      <c r="G30" s="47">
        <v>8000</v>
      </c>
      <c r="H30" s="47">
        <v>8000</v>
      </c>
      <c r="I30" s="47">
        <v>8000</v>
      </c>
    </row>
    <row r="31" spans="1:12" x14ac:dyDescent="0.2">
      <c r="A31" s="27" t="s">
        <v>99</v>
      </c>
      <c r="B31" s="28"/>
      <c r="C31" s="29"/>
      <c r="D31" s="30" t="s">
        <v>100</v>
      </c>
      <c r="E31" s="31"/>
      <c r="F31" s="32"/>
      <c r="G31" s="33">
        <f>SUM(G32,G36,G40,G44,G48,G52)</f>
        <v>11200</v>
      </c>
      <c r="H31" s="33">
        <f t="shared" ref="H31:I31" si="7">SUM(H32,H36,H40,H44,H48,H52)</f>
        <v>11200</v>
      </c>
      <c r="I31" s="33">
        <f t="shared" si="7"/>
        <v>11200</v>
      </c>
    </row>
    <row r="32" spans="1:12" x14ac:dyDescent="0.2">
      <c r="A32" s="34" t="s">
        <v>101</v>
      </c>
      <c r="B32" s="35"/>
      <c r="C32" s="36"/>
      <c r="D32" s="37" t="s">
        <v>102</v>
      </c>
      <c r="E32" s="38"/>
      <c r="F32" s="39">
        <v>2056.8000000000002</v>
      </c>
      <c r="G32" s="56">
        <f>SUM(G33)</f>
        <v>1200</v>
      </c>
      <c r="H32" s="56">
        <f>SUM(H33)</f>
        <v>1200</v>
      </c>
      <c r="I32" s="64">
        <f>SUM(I33)</f>
        <v>1200</v>
      </c>
    </row>
    <row r="33" spans="1:9" x14ac:dyDescent="0.2">
      <c r="A33" s="65" t="s">
        <v>141</v>
      </c>
      <c r="B33" s="66"/>
      <c r="C33" s="67"/>
      <c r="D33" s="52" t="s">
        <v>20</v>
      </c>
      <c r="E33" s="45"/>
      <c r="F33" s="46"/>
      <c r="G33" s="47">
        <v>1200</v>
      </c>
      <c r="H33" s="47">
        <v>1200</v>
      </c>
      <c r="I33" s="47">
        <v>1200</v>
      </c>
    </row>
    <row r="34" spans="1:9" x14ac:dyDescent="0.2">
      <c r="A34" s="49">
        <v>3</v>
      </c>
      <c r="B34" s="50"/>
      <c r="C34" s="51"/>
      <c r="D34" s="52" t="s">
        <v>24</v>
      </c>
      <c r="E34" s="45"/>
      <c r="F34" s="46"/>
      <c r="G34" s="47">
        <v>1200</v>
      </c>
      <c r="H34" s="47">
        <v>1200</v>
      </c>
      <c r="I34" s="47">
        <v>1200</v>
      </c>
    </row>
    <row r="35" spans="1:9" x14ac:dyDescent="0.2">
      <c r="A35" s="53">
        <v>32</v>
      </c>
      <c r="B35" s="54"/>
      <c r="C35" s="55"/>
      <c r="D35" s="52" t="s">
        <v>41</v>
      </c>
      <c r="E35" s="45"/>
      <c r="F35" s="46"/>
      <c r="G35" s="47">
        <v>1200</v>
      </c>
      <c r="H35" s="47">
        <v>1200</v>
      </c>
      <c r="I35" s="47">
        <v>1200</v>
      </c>
    </row>
    <row r="36" spans="1:9" ht="28" x14ac:dyDescent="0.2">
      <c r="A36" s="68" t="s">
        <v>103</v>
      </c>
      <c r="B36" s="69"/>
      <c r="C36" s="70"/>
      <c r="D36" s="37" t="s">
        <v>159</v>
      </c>
      <c r="E36" s="38"/>
      <c r="F36" s="39">
        <v>0</v>
      </c>
      <c r="G36" s="56">
        <f>SUM(G37)</f>
        <v>500</v>
      </c>
      <c r="H36" s="56">
        <f>SUM(H37)</f>
        <v>500</v>
      </c>
      <c r="I36" s="64">
        <f>SUM(I37)</f>
        <v>500</v>
      </c>
    </row>
    <row r="37" spans="1:9" x14ac:dyDescent="0.2">
      <c r="A37" s="65" t="s">
        <v>141</v>
      </c>
      <c r="B37" s="66"/>
      <c r="C37" s="67"/>
      <c r="D37" s="52" t="s">
        <v>20</v>
      </c>
      <c r="E37" s="45"/>
      <c r="F37" s="46"/>
      <c r="G37" s="47">
        <v>500</v>
      </c>
      <c r="H37" s="47">
        <v>500</v>
      </c>
      <c r="I37" s="47">
        <v>500</v>
      </c>
    </row>
    <row r="38" spans="1:9" x14ac:dyDescent="0.2">
      <c r="A38" s="49">
        <v>3</v>
      </c>
      <c r="B38" s="50"/>
      <c r="C38" s="51"/>
      <c r="D38" s="52" t="s">
        <v>96</v>
      </c>
      <c r="E38" s="45"/>
      <c r="F38" s="46"/>
      <c r="G38" s="47">
        <v>500</v>
      </c>
      <c r="H38" s="47">
        <v>500</v>
      </c>
      <c r="I38" s="47">
        <v>500</v>
      </c>
    </row>
    <row r="39" spans="1:9" x14ac:dyDescent="0.2">
      <c r="A39" s="53">
        <v>32</v>
      </c>
      <c r="B39" s="54"/>
      <c r="C39" s="55"/>
      <c r="D39" s="52" t="s">
        <v>104</v>
      </c>
      <c r="E39" s="45"/>
      <c r="F39" s="46"/>
      <c r="G39" s="47">
        <v>500</v>
      </c>
      <c r="H39" s="47">
        <v>500</v>
      </c>
      <c r="I39" s="47">
        <v>500</v>
      </c>
    </row>
    <row r="40" spans="1:9" ht="28" x14ac:dyDescent="0.2">
      <c r="A40" s="34" t="s">
        <v>105</v>
      </c>
      <c r="B40" s="35"/>
      <c r="C40" s="36"/>
      <c r="D40" s="37" t="s">
        <v>160</v>
      </c>
      <c r="E40" s="38"/>
      <c r="F40" s="39">
        <v>1729.11</v>
      </c>
      <c r="G40" s="56">
        <f>SUM(G41)</f>
        <v>500</v>
      </c>
      <c r="H40" s="56">
        <f t="shared" ref="H40:I40" si="8">SUM(H41)</f>
        <v>500</v>
      </c>
      <c r="I40" s="56">
        <f t="shared" si="8"/>
        <v>500</v>
      </c>
    </row>
    <row r="41" spans="1:9" x14ac:dyDescent="0.2">
      <c r="A41" s="41" t="s">
        <v>141</v>
      </c>
      <c r="B41" s="42"/>
      <c r="C41" s="43"/>
      <c r="D41" s="52" t="s">
        <v>20</v>
      </c>
      <c r="E41" s="45"/>
      <c r="F41" s="46"/>
      <c r="G41" s="47">
        <v>500</v>
      </c>
      <c r="H41" s="47">
        <v>500</v>
      </c>
      <c r="I41" s="47">
        <v>500</v>
      </c>
    </row>
    <row r="42" spans="1:9" x14ac:dyDescent="0.2">
      <c r="A42" s="49">
        <v>3</v>
      </c>
      <c r="B42" s="50"/>
      <c r="C42" s="51"/>
      <c r="D42" s="52" t="s">
        <v>96</v>
      </c>
      <c r="E42" s="45"/>
      <c r="F42" s="46"/>
      <c r="G42" s="47">
        <v>500</v>
      </c>
      <c r="H42" s="47">
        <v>500</v>
      </c>
      <c r="I42" s="47">
        <v>500</v>
      </c>
    </row>
    <row r="43" spans="1:9" x14ac:dyDescent="0.2">
      <c r="A43" s="53">
        <v>32</v>
      </c>
      <c r="B43" s="54"/>
      <c r="C43" s="55"/>
      <c r="D43" s="52" t="s">
        <v>41</v>
      </c>
      <c r="E43" s="45"/>
      <c r="F43" s="46"/>
      <c r="G43" s="47">
        <v>500</v>
      </c>
      <c r="H43" s="47">
        <v>500</v>
      </c>
      <c r="I43" s="47">
        <v>500</v>
      </c>
    </row>
    <row r="44" spans="1:9" x14ac:dyDescent="0.2">
      <c r="A44" s="68" t="s">
        <v>106</v>
      </c>
      <c r="B44" s="69"/>
      <c r="C44" s="70"/>
      <c r="D44" s="37" t="s">
        <v>161</v>
      </c>
      <c r="E44" s="38"/>
      <c r="F44" s="39">
        <v>9592.0400000000009</v>
      </c>
      <c r="G44" s="56">
        <f>SUM(G45)</f>
        <v>5000</v>
      </c>
      <c r="H44" s="56">
        <f>SUM(H45)</f>
        <v>5000</v>
      </c>
      <c r="I44" s="56">
        <f>SUM(I45)</f>
        <v>5000</v>
      </c>
    </row>
    <row r="45" spans="1:9" x14ac:dyDescent="0.2">
      <c r="A45" s="41" t="s">
        <v>141</v>
      </c>
      <c r="B45" s="42"/>
      <c r="C45" s="43"/>
      <c r="D45" s="52" t="s">
        <v>20</v>
      </c>
      <c r="E45" s="45"/>
      <c r="F45" s="46"/>
      <c r="G45" s="47">
        <v>5000</v>
      </c>
      <c r="H45" s="47">
        <v>5000</v>
      </c>
      <c r="I45" s="47">
        <v>5000</v>
      </c>
    </row>
    <row r="46" spans="1:9" x14ac:dyDescent="0.2">
      <c r="A46" s="49">
        <v>3</v>
      </c>
      <c r="B46" s="50"/>
      <c r="C46" s="51"/>
      <c r="D46" s="52" t="s">
        <v>96</v>
      </c>
      <c r="E46" s="45"/>
      <c r="F46" s="46"/>
      <c r="G46" s="47">
        <v>5000</v>
      </c>
      <c r="H46" s="47">
        <v>5000</v>
      </c>
      <c r="I46" s="47">
        <v>5000</v>
      </c>
    </row>
    <row r="47" spans="1:9" x14ac:dyDescent="0.2">
      <c r="A47" s="53">
        <v>32</v>
      </c>
      <c r="B47" s="54"/>
      <c r="C47" s="55"/>
      <c r="D47" s="52" t="s">
        <v>104</v>
      </c>
      <c r="E47" s="45"/>
      <c r="F47" s="46"/>
      <c r="G47" s="47">
        <v>5000</v>
      </c>
      <c r="H47" s="47">
        <v>5000</v>
      </c>
      <c r="I47" s="47">
        <v>5000</v>
      </c>
    </row>
    <row r="48" spans="1:9" x14ac:dyDescent="0.2">
      <c r="A48" s="68" t="s">
        <v>107</v>
      </c>
      <c r="B48" s="69"/>
      <c r="C48" s="70"/>
      <c r="D48" s="37" t="s">
        <v>162</v>
      </c>
      <c r="E48" s="38"/>
      <c r="F48" s="39">
        <v>757.04</v>
      </c>
      <c r="G48" s="56">
        <f>SUM(G49)</f>
        <v>2000</v>
      </c>
      <c r="H48" s="56">
        <f t="shared" ref="H48:I48" si="9">SUM(H49)</f>
        <v>2000</v>
      </c>
      <c r="I48" s="56">
        <f t="shared" si="9"/>
        <v>2000</v>
      </c>
    </row>
    <row r="49" spans="1:9" x14ac:dyDescent="0.2">
      <c r="A49" s="41" t="s">
        <v>141</v>
      </c>
      <c r="B49" s="42"/>
      <c r="C49" s="43"/>
      <c r="D49" s="52" t="s">
        <v>20</v>
      </c>
      <c r="E49" s="45"/>
      <c r="F49" s="46"/>
      <c r="G49" s="47">
        <v>2000</v>
      </c>
      <c r="H49" s="47">
        <v>2000</v>
      </c>
      <c r="I49" s="47">
        <v>2000</v>
      </c>
    </row>
    <row r="50" spans="1:9" x14ac:dyDescent="0.2">
      <c r="A50" s="49">
        <v>3</v>
      </c>
      <c r="B50" s="50"/>
      <c r="C50" s="51"/>
      <c r="D50" s="52" t="s">
        <v>96</v>
      </c>
      <c r="E50" s="45"/>
      <c r="F50" s="46"/>
      <c r="G50" s="47">
        <v>2000</v>
      </c>
      <c r="H50" s="47">
        <v>2000</v>
      </c>
      <c r="I50" s="47">
        <v>2000</v>
      </c>
    </row>
    <row r="51" spans="1:9" x14ac:dyDescent="0.2">
      <c r="A51" s="53">
        <v>32</v>
      </c>
      <c r="B51" s="54"/>
      <c r="C51" s="55"/>
      <c r="D51" s="52" t="s">
        <v>104</v>
      </c>
      <c r="E51" s="45"/>
      <c r="F51" s="46"/>
      <c r="G51" s="47">
        <v>2000</v>
      </c>
      <c r="H51" s="47">
        <v>2000</v>
      </c>
      <c r="I51" s="47">
        <v>2000</v>
      </c>
    </row>
    <row r="52" spans="1:9" ht="42" x14ac:dyDescent="0.2">
      <c r="A52" s="68" t="s">
        <v>164</v>
      </c>
      <c r="B52" s="69"/>
      <c r="C52" s="70"/>
      <c r="D52" s="37" t="s">
        <v>163</v>
      </c>
      <c r="E52" s="38"/>
      <c r="F52" s="39">
        <v>4794.18</v>
      </c>
      <c r="G52" s="56">
        <f>SUM(G53)</f>
        <v>2000</v>
      </c>
      <c r="H52" s="56">
        <f t="shared" ref="H52:I52" si="10">SUM(H53)</f>
        <v>2000</v>
      </c>
      <c r="I52" s="56">
        <f t="shared" si="10"/>
        <v>2000</v>
      </c>
    </row>
    <row r="53" spans="1:9" x14ac:dyDescent="0.2">
      <c r="A53" s="41" t="s">
        <v>141</v>
      </c>
      <c r="B53" s="42"/>
      <c r="C53" s="43"/>
      <c r="D53" s="52" t="s">
        <v>20</v>
      </c>
      <c r="E53" s="45"/>
      <c r="F53" s="46"/>
      <c r="G53" s="47">
        <v>2000</v>
      </c>
      <c r="H53" s="47">
        <v>2000</v>
      </c>
      <c r="I53" s="47">
        <v>2000</v>
      </c>
    </row>
    <row r="54" spans="1:9" x14ac:dyDescent="0.2">
      <c r="A54" s="49">
        <v>3</v>
      </c>
      <c r="B54" s="50"/>
      <c r="C54" s="51"/>
      <c r="D54" s="52" t="s">
        <v>96</v>
      </c>
      <c r="E54" s="45"/>
      <c r="F54" s="46"/>
      <c r="G54" s="47">
        <v>2000</v>
      </c>
      <c r="H54" s="47">
        <v>2000</v>
      </c>
      <c r="I54" s="47">
        <v>2000</v>
      </c>
    </row>
    <row r="55" spans="1:9" x14ac:dyDescent="0.2">
      <c r="A55" s="53">
        <v>32</v>
      </c>
      <c r="B55" s="54"/>
      <c r="C55" s="55"/>
      <c r="D55" s="52" t="s">
        <v>104</v>
      </c>
      <c r="E55" s="45"/>
      <c r="F55" s="46"/>
      <c r="G55" s="47">
        <v>2000</v>
      </c>
      <c r="H55" s="47">
        <v>2000</v>
      </c>
      <c r="I55" s="47">
        <v>2000</v>
      </c>
    </row>
    <row r="56" spans="1:9" x14ac:dyDescent="0.2">
      <c r="A56" s="71" t="s">
        <v>108</v>
      </c>
      <c r="B56" s="72"/>
      <c r="C56" s="73"/>
      <c r="D56" s="30" t="s">
        <v>109</v>
      </c>
      <c r="E56" s="31"/>
      <c r="F56" s="32"/>
      <c r="G56" s="33">
        <f>SUM(G57,G61,G65,G72,G76,G80,G84,G88,G92,G96,G100,G104,G108,G112,G116)</f>
        <v>88500</v>
      </c>
      <c r="H56" s="33">
        <f t="shared" ref="H56:I56" si="11">SUM(H57,H61,H65,H72,H76,H80,H84,H88,H92,H96,H100,H104,H108,H112,H116)</f>
        <v>88500</v>
      </c>
      <c r="I56" s="33">
        <f t="shared" si="11"/>
        <v>88500</v>
      </c>
    </row>
    <row r="57" spans="1:9" ht="28" x14ac:dyDescent="0.2">
      <c r="A57" s="68" t="s">
        <v>110</v>
      </c>
      <c r="B57" s="69"/>
      <c r="C57" s="70"/>
      <c r="D57" s="37" t="s">
        <v>165</v>
      </c>
      <c r="E57" s="38"/>
      <c r="F57" s="39">
        <v>4354.83</v>
      </c>
      <c r="G57" s="56">
        <f>SUM(G58)</f>
        <v>4500</v>
      </c>
      <c r="H57" s="56">
        <f t="shared" ref="H57:I57" si="12">SUM(H58)</f>
        <v>4500</v>
      </c>
      <c r="I57" s="56">
        <f t="shared" si="12"/>
        <v>4500</v>
      </c>
    </row>
    <row r="58" spans="1:9" x14ac:dyDescent="0.2">
      <c r="A58" s="41" t="s">
        <v>141</v>
      </c>
      <c r="B58" s="42"/>
      <c r="C58" s="43"/>
      <c r="D58" s="44" t="s">
        <v>20</v>
      </c>
      <c r="E58" s="45"/>
      <c r="F58" s="46"/>
      <c r="G58" s="47">
        <v>4500</v>
      </c>
      <c r="H58" s="47">
        <v>4500</v>
      </c>
      <c r="I58" s="47">
        <v>4500</v>
      </c>
    </row>
    <row r="59" spans="1:9" x14ac:dyDescent="0.2">
      <c r="A59" s="49">
        <v>3</v>
      </c>
      <c r="B59" s="50"/>
      <c r="C59" s="51"/>
      <c r="D59" s="52" t="s">
        <v>96</v>
      </c>
      <c r="E59" s="45"/>
      <c r="F59" s="46"/>
      <c r="G59" s="47">
        <v>4500</v>
      </c>
      <c r="H59" s="47">
        <v>4500</v>
      </c>
      <c r="I59" s="47">
        <v>4500</v>
      </c>
    </row>
    <row r="60" spans="1:9" x14ac:dyDescent="0.2">
      <c r="A60" s="53">
        <v>32</v>
      </c>
      <c r="B60" s="54"/>
      <c r="C60" s="55"/>
      <c r="D60" s="52" t="s">
        <v>104</v>
      </c>
      <c r="E60" s="45"/>
      <c r="F60" s="46"/>
      <c r="G60" s="47">
        <v>4500</v>
      </c>
      <c r="H60" s="47">
        <v>4500</v>
      </c>
      <c r="I60" s="47">
        <v>4500</v>
      </c>
    </row>
    <row r="61" spans="1:9" x14ac:dyDescent="0.2">
      <c r="A61" s="68" t="s">
        <v>111</v>
      </c>
      <c r="B61" s="69"/>
      <c r="C61" s="70"/>
      <c r="D61" s="37" t="s">
        <v>112</v>
      </c>
      <c r="E61" s="38"/>
      <c r="F61" s="39">
        <v>160.88</v>
      </c>
      <c r="G61" s="56">
        <f>SUM(G62)</f>
        <v>200</v>
      </c>
      <c r="H61" s="56">
        <f t="shared" ref="H61:I61" si="13">SUM(H62)</f>
        <v>200</v>
      </c>
      <c r="I61" s="56">
        <f t="shared" si="13"/>
        <v>200</v>
      </c>
    </row>
    <row r="62" spans="1:9" x14ac:dyDescent="0.2">
      <c r="A62" s="41" t="s">
        <v>141</v>
      </c>
      <c r="B62" s="42"/>
      <c r="C62" s="43"/>
      <c r="D62" s="44" t="s">
        <v>20</v>
      </c>
      <c r="E62" s="45"/>
      <c r="F62" s="46"/>
      <c r="G62" s="47">
        <v>200</v>
      </c>
      <c r="H62" s="47">
        <v>200</v>
      </c>
      <c r="I62" s="47">
        <v>200</v>
      </c>
    </row>
    <row r="63" spans="1:9" x14ac:dyDescent="0.2">
      <c r="A63" s="49">
        <v>3</v>
      </c>
      <c r="B63" s="50"/>
      <c r="C63" s="51"/>
      <c r="D63" s="52" t="s">
        <v>96</v>
      </c>
      <c r="E63" s="45"/>
      <c r="F63" s="46"/>
      <c r="G63" s="47">
        <v>200</v>
      </c>
      <c r="H63" s="47">
        <v>200</v>
      </c>
      <c r="I63" s="47">
        <v>200</v>
      </c>
    </row>
    <row r="64" spans="1:9" x14ac:dyDescent="0.2">
      <c r="A64" s="53">
        <v>32</v>
      </c>
      <c r="B64" s="54"/>
      <c r="C64" s="55"/>
      <c r="D64" s="52" t="s">
        <v>104</v>
      </c>
      <c r="E64" s="45"/>
      <c r="F64" s="46"/>
      <c r="G64" s="47">
        <v>200</v>
      </c>
      <c r="H64" s="47">
        <v>200</v>
      </c>
      <c r="I64" s="47">
        <v>200</v>
      </c>
    </row>
    <row r="65" spans="1:9" ht="28" x14ac:dyDescent="0.2">
      <c r="A65" s="68" t="s">
        <v>113</v>
      </c>
      <c r="B65" s="69"/>
      <c r="C65" s="70"/>
      <c r="D65" s="37" t="s">
        <v>166</v>
      </c>
      <c r="E65" s="38"/>
      <c r="F65" s="39">
        <v>6677.88</v>
      </c>
      <c r="G65" s="56">
        <v>11000</v>
      </c>
      <c r="H65" s="56">
        <v>11000</v>
      </c>
      <c r="I65" s="56">
        <v>11000</v>
      </c>
    </row>
    <row r="66" spans="1:9" x14ac:dyDescent="0.2">
      <c r="A66" s="41" t="s">
        <v>141</v>
      </c>
      <c r="B66" s="42"/>
      <c r="C66" s="43"/>
      <c r="D66" s="44" t="s">
        <v>20</v>
      </c>
      <c r="E66" s="45"/>
      <c r="F66" s="46"/>
      <c r="G66" s="47">
        <v>4200</v>
      </c>
      <c r="H66" s="47">
        <v>4200</v>
      </c>
      <c r="I66" s="47">
        <v>4200</v>
      </c>
    </row>
    <row r="67" spans="1:9" x14ac:dyDescent="0.2">
      <c r="A67" s="49">
        <v>3</v>
      </c>
      <c r="B67" s="50"/>
      <c r="C67" s="51"/>
      <c r="D67" s="52" t="s">
        <v>96</v>
      </c>
      <c r="E67" s="45"/>
      <c r="F67" s="46"/>
      <c r="G67" s="47">
        <v>4200</v>
      </c>
      <c r="H67" s="47">
        <v>4200</v>
      </c>
      <c r="I67" s="47">
        <v>4200</v>
      </c>
    </row>
    <row r="68" spans="1:9" x14ac:dyDescent="0.2">
      <c r="A68" s="53">
        <v>32</v>
      </c>
      <c r="B68" s="54"/>
      <c r="C68" s="55"/>
      <c r="D68" s="52" t="s">
        <v>104</v>
      </c>
      <c r="E68" s="45"/>
      <c r="F68" s="46"/>
      <c r="G68" s="47">
        <v>4200</v>
      </c>
      <c r="H68" s="47">
        <v>4200</v>
      </c>
      <c r="I68" s="47">
        <v>4200</v>
      </c>
    </row>
    <row r="69" spans="1:9" x14ac:dyDescent="0.2">
      <c r="A69" s="41" t="s">
        <v>146</v>
      </c>
      <c r="B69" s="42"/>
      <c r="C69" s="43"/>
      <c r="D69" s="44" t="s">
        <v>152</v>
      </c>
      <c r="E69" s="45"/>
      <c r="F69" s="46"/>
      <c r="G69" s="47">
        <f>SUM(G65-G66)</f>
        <v>6800</v>
      </c>
      <c r="H69" s="47">
        <f t="shared" ref="H69:I69" si="14">SUM(H65-H66)</f>
        <v>6800</v>
      </c>
      <c r="I69" s="47">
        <f t="shared" si="14"/>
        <v>6800</v>
      </c>
    </row>
    <row r="70" spans="1:9" x14ac:dyDescent="0.2">
      <c r="A70" s="49">
        <v>3</v>
      </c>
      <c r="B70" s="50"/>
      <c r="C70" s="51"/>
      <c r="D70" s="52" t="s">
        <v>96</v>
      </c>
      <c r="E70" s="45"/>
      <c r="F70" s="46"/>
      <c r="G70" s="47">
        <f>SUM(G69)</f>
        <v>6800</v>
      </c>
      <c r="H70" s="47">
        <f t="shared" ref="H70:I71" si="15">SUM(H69)</f>
        <v>6800</v>
      </c>
      <c r="I70" s="47">
        <f t="shared" si="15"/>
        <v>6800</v>
      </c>
    </row>
    <row r="71" spans="1:9" x14ac:dyDescent="0.2">
      <c r="A71" s="53">
        <v>32</v>
      </c>
      <c r="B71" s="54"/>
      <c r="C71" s="55"/>
      <c r="D71" s="52" t="s">
        <v>104</v>
      </c>
      <c r="E71" s="45"/>
      <c r="F71" s="46"/>
      <c r="G71" s="47">
        <f>SUM(G70)</f>
        <v>6800</v>
      </c>
      <c r="H71" s="47">
        <f t="shared" si="15"/>
        <v>6800</v>
      </c>
      <c r="I71" s="47">
        <f t="shared" si="15"/>
        <v>6800</v>
      </c>
    </row>
    <row r="72" spans="1:9" x14ac:dyDescent="0.2">
      <c r="A72" s="68" t="s">
        <v>114</v>
      </c>
      <c r="B72" s="69"/>
      <c r="C72" s="70"/>
      <c r="D72" s="37" t="s">
        <v>117</v>
      </c>
      <c r="E72" s="38"/>
      <c r="F72" s="39">
        <v>1122.93</v>
      </c>
      <c r="G72" s="56">
        <f>SUM(G73)</f>
        <v>1000</v>
      </c>
      <c r="H72" s="56">
        <f t="shared" ref="H72:I72" si="16">SUM(H73)</f>
        <v>1000</v>
      </c>
      <c r="I72" s="56">
        <f t="shared" si="16"/>
        <v>1000</v>
      </c>
    </row>
    <row r="73" spans="1:9" x14ac:dyDescent="0.2">
      <c r="A73" s="41" t="s">
        <v>141</v>
      </c>
      <c r="B73" s="42"/>
      <c r="C73" s="43"/>
      <c r="D73" s="44" t="s">
        <v>20</v>
      </c>
      <c r="E73" s="45"/>
      <c r="F73" s="46"/>
      <c r="G73" s="47">
        <v>1000</v>
      </c>
      <c r="H73" s="47">
        <v>1000</v>
      </c>
      <c r="I73" s="47">
        <v>1000</v>
      </c>
    </row>
    <row r="74" spans="1:9" x14ac:dyDescent="0.2">
      <c r="A74" s="49">
        <v>3</v>
      </c>
      <c r="B74" s="50"/>
      <c r="C74" s="51"/>
      <c r="D74" s="52" t="s">
        <v>96</v>
      </c>
      <c r="E74" s="45"/>
      <c r="F74" s="46"/>
      <c r="G74" s="47">
        <v>1000</v>
      </c>
      <c r="H74" s="47">
        <v>1000</v>
      </c>
      <c r="I74" s="47">
        <v>1000</v>
      </c>
    </row>
    <row r="75" spans="1:9" x14ac:dyDescent="0.2">
      <c r="A75" s="53">
        <v>32</v>
      </c>
      <c r="B75" s="54"/>
      <c r="C75" s="55"/>
      <c r="D75" s="52" t="s">
        <v>104</v>
      </c>
      <c r="E75" s="45"/>
      <c r="F75" s="46"/>
      <c r="G75" s="47">
        <v>1000</v>
      </c>
      <c r="H75" s="47">
        <v>1000</v>
      </c>
      <c r="I75" s="47">
        <v>1000</v>
      </c>
    </row>
    <row r="76" spans="1:9" x14ac:dyDescent="0.2">
      <c r="A76" s="68" t="s">
        <v>115</v>
      </c>
      <c r="B76" s="69"/>
      <c r="C76" s="70"/>
      <c r="D76" s="37" t="s">
        <v>167</v>
      </c>
      <c r="E76" s="38"/>
      <c r="F76" s="39">
        <v>1398.74</v>
      </c>
      <c r="G76" s="56">
        <f>SUM(G77)</f>
        <v>15000</v>
      </c>
      <c r="H76" s="56">
        <f t="shared" ref="H76:I76" si="17">SUM(H77)</f>
        <v>15000</v>
      </c>
      <c r="I76" s="56">
        <f t="shared" si="17"/>
        <v>15000</v>
      </c>
    </row>
    <row r="77" spans="1:9" x14ac:dyDescent="0.2">
      <c r="A77" s="41" t="s">
        <v>141</v>
      </c>
      <c r="B77" s="42"/>
      <c r="C77" s="43"/>
      <c r="D77" s="44" t="s">
        <v>20</v>
      </c>
      <c r="E77" s="45"/>
      <c r="F77" s="46"/>
      <c r="G77" s="47">
        <v>15000</v>
      </c>
      <c r="H77" s="47">
        <v>15000</v>
      </c>
      <c r="I77" s="47">
        <v>15000</v>
      </c>
    </row>
    <row r="78" spans="1:9" x14ac:dyDescent="0.2">
      <c r="A78" s="49">
        <v>3</v>
      </c>
      <c r="B78" s="50"/>
      <c r="C78" s="51"/>
      <c r="D78" s="52" t="s">
        <v>96</v>
      </c>
      <c r="E78" s="45"/>
      <c r="F78" s="46"/>
      <c r="G78" s="47">
        <v>15000</v>
      </c>
      <c r="H78" s="47">
        <v>15000</v>
      </c>
      <c r="I78" s="47">
        <v>15000</v>
      </c>
    </row>
    <row r="79" spans="1:9" x14ac:dyDescent="0.2">
      <c r="A79" s="53">
        <v>32</v>
      </c>
      <c r="B79" s="54"/>
      <c r="C79" s="55"/>
      <c r="D79" s="52" t="s">
        <v>104</v>
      </c>
      <c r="E79" s="45"/>
      <c r="F79" s="46"/>
      <c r="G79" s="47">
        <v>15000</v>
      </c>
      <c r="H79" s="47">
        <v>15000</v>
      </c>
      <c r="I79" s="47">
        <v>15000</v>
      </c>
    </row>
    <row r="80" spans="1:9" ht="42" x14ac:dyDescent="0.2">
      <c r="A80" s="68" t="s">
        <v>116</v>
      </c>
      <c r="B80" s="69"/>
      <c r="C80" s="70"/>
      <c r="D80" s="37" t="s">
        <v>298</v>
      </c>
      <c r="E80" s="38"/>
      <c r="F80" s="39">
        <v>11687.11</v>
      </c>
      <c r="G80" s="56">
        <f>SUM(G81)</f>
        <v>10000</v>
      </c>
      <c r="H80" s="56">
        <f t="shared" ref="H80:I80" si="18">SUM(H81)</f>
        <v>10000</v>
      </c>
      <c r="I80" s="56">
        <f t="shared" si="18"/>
        <v>10000</v>
      </c>
    </row>
    <row r="81" spans="1:9" x14ac:dyDescent="0.2">
      <c r="A81" s="41" t="s">
        <v>141</v>
      </c>
      <c r="B81" s="42"/>
      <c r="C81" s="43"/>
      <c r="D81" s="44" t="s">
        <v>20</v>
      </c>
      <c r="E81" s="45"/>
      <c r="F81" s="46"/>
      <c r="G81" s="47">
        <v>10000</v>
      </c>
      <c r="H81" s="47">
        <v>10000</v>
      </c>
      <c r="I81" s="47">
        <v>10000</v>
      </c>
    </row>
    <row r="82" spans="1:9" x14ac:dyDescent="0.2">
      <c r="A82" s="49">
        <v>3</v>
      </c>
      <c r="B82" s="50"/>
      <c r="C82" s="51"/>
      <c r="D82" s="52" t="s">
        <v>96</v>
      </c>
      <c r="E82" s="45"/>
      <c r="F82" s="46"/>
      <c r="G82" s="47">
        <v>10000</v>
      </c>
      <c r="H82" s="47">
        <v>10000</v>
      </c>
      <c r="I82" s="47">
        <v>10000</v>
      </c>
    </row>
    <row r="83" spans="1:9" x14ac:dyDescent="0.2">
      <c r="A83" s="53">
        <v>32</v>
      </c>
      <c r="B83" s="54"/>
      <c r="C83" s="55"/>
      <c r="D83" s="52" t="s">
        <v>104</v>
      </c>
      <c r="E83" s="45"/>
      <c r="F83" s="46"/>
      <c r="G83" s="47">
        <v>10000</v>
      </c>
      <c r="H83" s="47">
        <v>10000</v>
      </c>
      <c r="I83" s="47">
        <v>10000</v>
      </c>
    </row>
    <row r="84" spans="1:9" ht="42" x14ac:dyDescent="0.2">
      <c r="A84" s="68" t="s">
        <v>118</v>
      </c>
      <c r="B84" s="69"/>
      <c r="C84" s="70"/>
      <c r="D84" s="37" t="s">
        <v>168</v>
      </c>
      <c r="E84" s="38"/>
      <c r="F84" s="39">
        <v>6250</v>
      </c>
      <c r="G84" s="56">
        <f>SUM(G85)</f>
        <v>6500</v>
      </c>
      <c r="H84" s="56">
        <f t="shared" ref="H84:I84" si="19">SUM(H85)</f>
        <v>6500</v>
      </c>
      <c r="I84" s="56">
        <f t="shared" si="19"/>
        <v>6500</v>
      </c>
    </row>
    <row r="85" spans="1:9" x14ac:dyDescent="0.2">
      <c r="A85" s="41" t="s">
        <v>141</v>
      </c>
      <c r="B85" s="42"/>
      <c r="C85" s="43"/>
      <c r="D85" s="44" t="s">
        <v>20</v>
      </c>
      <c r="E85" s="45"/>
      <c r="F85" s="46"/>
      <c r="G85" s="47">
        <v>6500</v>
      </c>
      <c r="H85" s="47">
        <v>6500</v>
      </c>
      <c r="I85" s="47">
        <v>6500</v>
      </c>
    </row>
    <row r="86" spans="1:9" x14ac:dyDescent="0.2">
      <c r="A86" s="49">
        <v>3</v>
      </c>
      <c r="B86" s="50"/>
      <c r="C86" s="51"/>
      <c r="D86" s="52" t="s">
        <v>96</v>
      </c>
      <c r="E86" s="45"/>
      <c r="F86" s="46"/>
      <c r="G86" s="47">
        <v>6500</v>
      </c>
      <c r="H86" s="47">
        <v>6500</v>
      </c>
      <c r="I86" s="47">
        <v>6500</v>
      </c>
    </row>
    <row r="87" spans="1:9" x14ac:dyDescent="0.2">
      <c r="A87" s="53">
        <v>32</v>
      </c>
      <c r="B87" s="54"/>
      <c r="C87" s="55"/>
      <c r="D87" s="52" t="s">
        <v>104</v>
      </c>
      <c r="E87" s="45"/>
      <c r="F87" s="46"/>
      <c r="G87" s="47">
        <v>6500</v>
      </c>
      <c r="H87" s="47">
        <v>6500</v>
      </c>
      <c r="I87" s="47">
        <v>6500</v>
      </c>
    </row>
    <row r="88" spans="1:9" x14ac:dyDescent="0.2">
      <c r="A88" s="68" t="s">
        <v>119</v>
      </c>
      <c r="B88" s="69"/>
      <c r="C88" s="70"/>
      <c r="D88" s="37" t="s">
        <v>169</v>
      </c>
      <c r="E88" s="38"/>
      <c r="F88" s="39">
        <v>1587.5</v>
      </c>
      <c r="G88" s="56">
        <f>SUM(G89)</f>
        <v>2000</v>
      </c>
      <c r="H88" s="56">
        <f t="shared" ref="H88:I88" si="20">SUM(H89)</f>
        <v>2000</v>
      </c>
      <c r="I88" s="56">
        <f t="shared" si="20"/>
        <v>2000</v>
      </c>
    </row>
    <row r="89" spans="1:9" x14ac:dyDescent="0.2">
      <c r="A89" s="41" t="s">
        <v>141</v>
      </c>
      <c r="B89" s="42"/>
      <c r="C89" s="43"/>
      <c r="D89" s="44" t="s">
        <v>20</v>
      </c>
      <c r="E89" s="45"/>
      <c r="F89" s="46"/>
      <c r="G89" s="47">
        <v>2000</v>
      </c>
      <c r="H89" s="47">
        <v>2000</v>
      </c>
      <c r="I89" s="47">
        <v>2000</v>
      </c>
    </row>
    <row r="90" spans="1:9" x14ac:dyDescent="0.2">
      <c r="A90" s="49">
        <v>3</v>
      </c>
      <c r="B90" s="50"/>
      <c r="C90" s="51"/>
      <c r="D90" s="52" t="s">
        <v>96</v>
      </c>
      <c r="E90" s="45"/>
      <c r="F90" s="46"/>
      <c r="G90" s="47">
        <v>2000</v>
      </c>
      <c r="H90" s="47">
        <v>2000</v>
      </c>
      <c r="I90" s="47">
        <v>2000</v>
      </c>
    </row>
    <row r="91" spans="1:9" x14ac:dyDescent="0.2">
      <c r="A91" s="53">
        <v>32</v>
      </c>
      <c r="B91" s="54"/>
      <c r="C91" s="55"/>
      <c r="D91" s="52" t="s">
        <v>104</v>
      </c>
      <c r="E91" s="45"/>
      <c r="F91" s="46"/>
      <c r="G91" s="47">
        <v>2000</v>
      </c>
      <c r="H91" s="47">
        <v>2000</v>
      </c>
      <c r="I91" s="47">
        <v>2000</v>
      </c>
    </row>
    <row r="92" spans="1:9" x14ac:dyDescent="0.2">
      <c r="A92" s="68" t="s">
        <v>120</v>
      </c>
      <c r="B92" s="69"/>
      <c r="C92" s="70"/>
      <c r="D92" s="37" t="s">
        <v>170</v>
      </c>
      <c r="E92" s="38"/>
      <c r="F92" s="39">
        <v>9125</v>
      </c>
      <c r="G92" s="56">
        <f>SUM(G93)</f>
        <v>5000</v>
      </c>
      <c r="H92" s="56">
        <f t="shared" ref="H92:I92" si="21">SUM(H93)</f>
        <v>5000</v>
      </c>
      <c r="I92" s="56">
        <f t="shared" si="21"/>
        <v>5000</v>
      </c>
    </row>
    <row r="93" spans="1:9" x14ac:dyDescent="0.2">
      <c r="A93" s="41" t="s">
        <v>141</v>
      </c>
      <c r="B93" s="42"/>
      <c r="C93" s="43"/>
      <c r="D93" s="44" t="s">
        <v>20</v>
      </c>
      <c r="E93" s="45"/>
      <c r="F93" s="46"/>
      <c r="G93" s="47">
        <v>5000</v>
      </c>
      <c r="H93" s="47">
        <v>5000</v>
      </c>
      <c r="I93" s="47">
        <v>5000</v>
      </c>
    </row>
    <row r="94" spans="1:9" x14ac:dyDescent="0.2">
      <c r="A94" s="49">
        <v>3</v>
      </c>
      <c r="B94" s="50"/>
      <c r="C94" s="51"/>
      <c r="D94" s="52" t="s">
        <v>96</v>
      </c>
      <c r="E94" s="45"/>
      <c r="F94" s="46"/>
      <c r="G94" s="47">
        <f>G93</f>
        <v>5000</v>
      </c>
      <c r="H94" s="47">
        <f t="shared" ref="H94:I95" si="22">H93</f>
        <v>5000</v>
      </c>
      <c r="I94" s="47">
        <f t="shared" si="22"/>
        <v>5000</v>
      </c>
    </row>
    <row r="95" spans="1:9" x14ac:dyDescent="0.2">
      <c r="A95" s="53">
        <v>32</v>
      </c>
      <c r="B95" s="54"/>
      <c r="C95" s="55"/>
      <c r="D95" s="52" t="s">
        <v>104</v>
      </c>
      <c r="E95" s="45"/>
      <c r="F95" s="46"/>
      <c r="G95" s="47">
        <f>G94</f>
        <v>5000</v>
      </c>
      <c r="H95" s="47">
        <f t="shared" si="22"/>
        <v>5000</v>
      </c>
      <c r="I95" s="47">
        <f t="shared" si="22"/>
        <v>5000</v>
      </c>
    </row>
    <row r="96" spans="1:9" x14ac:dyDescent="0.2">
      <c r="A96" s="68" t="s">
        <v>121</v>
      </c>
      <c r="B96" s="69"/>
      <c r="C96" s="70"/>
      <c r="D96" s="37" t="s">
        <v>171</v>
      </c>
      <c r="E96" s="38"/>
      <c r="F96" s="39">
        <v>0</v>
      </c>
      <c r="G96" s="56">
        <f>SUM(G97)</f>
        <v>300</v>
      </c>
      <c r="H96" s="56">
        <f t="shared" ref="H96:I96" si="23">SUM(H97)</f>
        <v>300</v>
      </c>
      <c r="I96" s="56">
        <f t="shared" si="23"/>
        <v>300</v>
      </c>
    </row>
    <row r="97" spans="1:9" x14ac:dyDescent="0.2">
      <c r="A97" s="41" t="s">
        <v>141</v>
      </c>
      <c r="B97" s="42"/>
      <c r="C97" s="43"/>
      <c r="D97" s="44" t="s">
        <v>20</v>
      </c>
      <c r="E97" s="45"/>
      <c r="F97" s="46"/>
      <c r="G97" s="47">
        <v>300</v>
      </c>
      <c r="H97" s="47">
        <v>300</v>
      </c>
      <c r="I97" s="47">
        <v>300</v>
      </c>
    </row>
    <row r="98" spans="1:9" x14ac:dyDescent="0.2">
      <c r="A98" s="49">
        <v>3</v>
      </c>
      <c r="B98" s="50"/>
      <c r="C98" s="51"/>
      <c r="D98" s="52" t="s">
        <v>96</v>
      </c>
      <c r="E98" s="45"/>
      <c r="F98" s="46"/>
      <c r="G98" s="47">
        <v>300</v>
      </c>
      <c r="H98" s="47">
        <v>300</v>
      </c>
      <c r="I98" s="47">
        <v>300</v>
      </c>
    </row>
    <row r="99" spans="1:9" x14ac:dyDescent="0.2">
      <c r="A99" s="53">
        <v>32</v>
      </c>
      <c r="B99" s="54"/>
      <c r="C99" s="55"/>
      <c r="D99" s="52" t="s">
        <v>104</v>
      </c>
      <c r="E99" s="45"/>
      <c r="F99" s="46"/>
      <c r="G99" s="47">
        <v>300</v>
      </c>
      <c r="H99" s="47">
        <v>300</v>
      </c>
      <c r="I99" s="47">
        <v>300</v>
      </c>
    </row>
    <row r="100" spans="1:9" x14ac:dyDescent="0.2">
      <c r="A100" s="68" t="s">
        <v>122</v>
      </c>
      <c r="B100" s="69"/>
      <c r="C100" s="70"/>
      <c r="D100" s="37" t="s">
        <v>172</v>
      </c>
      <c r="E100" s="38"/>
      <c r="F100" s="39">
        <v>1902.52</v>
      </c>
      <c r="G100" s="56">
        <f>SUM(G101)</f>
        <v>1500</v>
      </c>
      <c r="H100" s="56">
        <f t="shared" ref="H100:I100" si="24">SUM(H101)</f>
        <v>1500</v>
      </c>
      <c r="I100" s="56">
        <f t="shared" si="24"/>
        <v>1500</v>
      </c>
    </row>
    <row r="101" spans="1:9" x14ac:dyDescent="0.2">
      <c r="A101" s="41" t="s">
        <v>141</v>
      </c>
      <c r="B101" s="42"/>
      <c r="C101" s="43"/>
      <c r="D101" s="44" t="s">
        <v>20</v>
      </c>
      <c r="E101" s="45"/>
      <c r="F101" s="46"/>
      <c r="G101" s="47">
        <v>1500</v>
      </c>
      <c r="H101" s="47">
        <v>1500</v>
      </c>
      <c r="I101" s="47">
        <v>1500</v>
      </c>
    </row>
    <row r="102" spans="1:9" x14ac:dyDescent="0.2">
      <c r="A102" s="49">
        <v>3</v>
      </c>
      <c r="B102" s="50"/>
      <c r="C102" s="51"/>
      <c r="D102" s="52" t="s">
        <v>96</v>
      </c>
      <c r="E102" s="45"/>
      <c r="F102" s="46"/>
      <c r="G102" s="47">
        <v>1500</v>
      </c>
      <c r="H102" s="47">
        <v>1500</v>
      </c>
      <c r="I102" s="47">
        <v>1500</v>
      </c>
    </row>
    <row r="103" spans="1:9" x14ac:dyDescent="0.2">
      <c r="A103" s="53">
        <v>32</v>
      </c>
      <c r="B103" s="54"/>
      <c r="C103" s="55"/>
      <c r="D103" s="52" t="s">
        <v>104</v>
      </c>
      <c r="E103" s="45"/>
      <c r="F103" s="46"/>
      <c r="G103" s="47">
        <v>1500</v>
      </c>
      <c r="H103" s="47">
        <v>1500</v>
      </c>
      <c r="I103" s="47">
        <v>1500</v>
      </c>
    </row>
    <row r="104" spans="1:9" x14ac:dyDescent="0.2">
      <c r="A104" s="68" t="s">
        <v>123</v>
      </c>
      <c r="B104" s="69"/>
      <c r="C104" s="70"/>
      <c r="D104" s="37" t="s">
        <v>173</v>
      </c>
      <c r="E104" s="38"/>
      <c r="F104" s="39">
        <v>1151.44</v>
      </c>
      <c r="G104" s="56">
        <f>SUM(G105)</f>
        <v>1500</v>
      </c>
      <c r="H104" s="56">
        <f t="shared" ref="H104:I104" si="25">SUM(H105)</f>
        <v>1500</v>
      </c>
      <c r="I104" s="56">
        <f t="shared" si="25"/>
        <v>1500</v>
      </c>
    </row>
    <row r="105" spans="1:9" x14ac:dyDescent="0.2">
      <c r="A105" s="41" t="s">
        <v>141</v>
      </c>
      <c r="B105" s="42"/>
      <c r="C105" s="43"/>
      <c r="D105" s="44" t="s">
        <v>20</v>
      </c>
      <c r="E105" s="45"/>
      <c r="F105" s="46"/>
      <c r="G105" s="47">
        <v>1500</v>
      </c>
      <c r="H105" s="47">
        <v>1500</v>
      </c>
      <c r="I105" s="47">
        <v>1500</v>
      </c>
    </row>
    <row r="106" spans="1:9" x14ac:dyDescent="0.2">
      <c r="A106" s="49">
        <v>3</v>
      </c>
      <c r="B106" s="50"/>
      <c r="C106" s="51"/>
      <c r="D106" s="52" t="s">
        <v>96</v>
      </c>
      <c r="E106" s="45"/>
      <c r="F106" s="46"/>
      <c r="G106" s="47">
        <v>1500</v>
      </c>
      <c r="H106" s="47">
        <v>1500</v>
      </c>
      <c r="I106" s="47">
        <v>1500</v>
      </c>
    </row>
    <row r="107" spans="1:9" x14ac:dyDescent="0.2">
      <c r="A107" s="53">
        <v>32</v>
      </c>
      <c r="B107" s="54"/>
      <c r="C107" s="55"/>
      <c r="D107" s="52" t="s">
        <v>104</v>
      </c>
      <c r="E107" s="45"/>
      <c r="F107" s="46"/>
      <c r="G107" s="47">
        <v>1500</v>
      </c>
      <c r="H107" s="47">
        <v>1500</v>
      </c>
      <c r="I107" s="47">
        <v>1500</v>
      </c>
    </row>
    <row r="108" spans="1:9" ht="28" x14ac:dyDescent="0.2">
      <c r="A108" s="68" t="s">
        <v>124</v>
      </c>
      <c r="B108" s="69"/>
      <c r="C108" s="70"/>
      <c r="D108" s="37" t="s">
        <v>174</v>
      </c>
      <c r="E108" s="38"/>
      <c r="F108" s="39">
        <v>4487.33</v>
      </c>
      <c r="G108" s="56">
        <f>SUM(G109)</f>
        <v>5000</v>
      </c>
      <c r="H108" s="56">
        <f t="shared" ref="H108:I108" si="26">SUM(H109)</f>
        <v>5000</v>
      </c>
      <c r="I108" s="56">
        <f t="shared" si="26"/>
        <v>5000</v>
      </c>
    </row>
    <row r="109" spans="1:9" x14ac:dyDescent="0.2">
      <c r="A109" s="41" t="s">
        <v>289</v>
      </c>
      <c r="B109" s="42"/>
      <c r="C109" s="43"/>
      <c r="D109" s="44" t="s">
        <v>44</v>
      </c>
      <c r="E109" s="45"/>
      <c r="F109" s="46"/>
      <c r="G109" s="47">
        <v>5000</v>
      </c>
      <c r="H109" s="47">
        <v>5000</v>
      </c>
      <c r="I109" s="47">
        <v>5000</v>
      </c>
    </row>
    <row r="110" spans="1:9" x14ac:dyDescent="0.2">
      <c r="A110" s="49">
        <v>3</v>
      </c>
      <c r="B110" s="50"/>
      <c r="C110" s="51"/>
      <c r="D110" s="52" t="s">
        <v>96</v>
      </c>
      <c r="E110" s="45"/>
      <c r="F110" s="46"/>
      <c r="G110" s="47">
        <v>5000</v>
      </c>
      <c r="H110" s="47">
        <v>5000</v>
      </c>
      <c r="I110" s="47">
        <v>5000</v>
      </c>
    </row>
    <row r="111" spans="1:9" x14ac:dyDescent="0.2">
      <c r="A111" s="53">
        <v>32</v>
      </c>
      <c r="B111" s="54"/>
      <c r="C111" s="55"/>
      <c r="D111" s="52" t="s">
        <v>104</v>
      </c>
      <c r="E111" s="45"/>
      <c r="F111" s="46"/>
      <c r="G111" s="47">
        <v>5000</v>
      </c>
      <c r="H111" s="47">
        <v>5000</v>
      </c>
      <c r="I111" s="47">
        <v>5000</v>
      </c>
    </row>
    <row r="112" spans="1:9" ht="26" customHeight="1" x14ac:dyDescent="0.2">
      <c r="A112" s="68" t="s">
        <v>125</v>
      </c>
      <c r="B112" s="69"/>
      <c r="C112" s="70"/>
      <c r="D112" s="37" t="s">
        <v>301</v>
      </c>
      <c r="E112" s="38"/>
      <c r="F112" s="39">
        <v>23398.93</v>
      </c>
      <c r="G112" s="56">
        <v>5000</v>
      </c>
      <c r="H112" s="56">
        <v>5000</v>
      </c>
      <c r="I112" s="56">
        <v>5000</v>
      </c>
    </row>
    <row r="113" spans="1:9" ht="15" customHeight="1" x14ac:dyDescent="0.2">
      <c r="A113" s="41" t="s">
        <v>146</v>
      </c>
      <c r="B113" s="42"/>
      <c r="C113" s="43"/>
      <c r="D113" s="44" t="s">
        <v>203</v>
      </c>
      <c r="E113" s="45"/>
      <c r="F113" s="46"/>
      <c r="G113" s="47">
        <f>G112</f>
        <v>5000</v>
      </c>
      <c r="H113" s="47">
        <f t="shared" ref="H113:I115" si="27">H112</f>
        <v>5000</v>
      </c>
      <c r="I113" s="47">
        <f t="shared" si="27"/>
        <v>5000</v>
      </c>
    </row>
    <row r="114" spans="1:9" x14ac:dyDescent="0.2">
      <c r="A114" s="49">
        <v>3</v>
      </c>
      <c r="B114" s="50"/>
      <c r="C114" s="51"/>
      <c r="D114" s="52" t="s">
        <v>96</v>
      </c>
      <c r="E114" s="45"/>
      <c r="F114" s="46"/>
      <c r="G114" s="47">
        <f t="shared" ref="G114:G115" si="28">G113</f>
        <v>5000</v>
      </c>
      <c r="H114" s="47">
        <f t="shared" si="27"/>
        <v>5000</v>
      </c>
      <c r="I114" s="47">
        <f t="shared" si="27"/>
        <v>5000</v>
      </c>
    </row>
    <row r="115" spans="1:9" x14ac:dyDescent="0.2">
      <c r="A115" s="53">
        <v>32</v>
      </c>
      <c r="B115" s="54"/>
      <c r="C115" s="55"/>
      <c r="D115" s="52" t="s">
        <v>104</v>
      </c>
      <c r="E115" s="45"/>
      <c r="F115" s="46"/>
      <c r="G115" s="47">
        <f t="shared" si="28"/>
        <v>5000</v>
      </c>
      <c r="H115" s="47">
        <f t="shared" si="27"/>
        <v>5000</v>
      </c>
      <c r="I115" s="47">
        <f t="shared" si="27"/>
        <v>5000</v>
      </c>
    </row>
    <row r="116" spans="1:9" x14ac:dyDescent="0.2">
      <c r="A116" s="68" t="s">
        <v>300</v>
      </c>
      <c r="B116" s="69"/>
      <c r="C116" s="70"/>
      <c r="D116" s="37" t="s">
        <v>175</v>
      </c>
      <c r="E116" s="38"/>
      <c r="F116" s="39">
        <v>23398.93</v>
      </c>
      <c r="G116" s="56">
        <f>SUM(G117)</f>
        <v>20000</v>
      </c>
      <c r="H116" s="56">
        <f t="shared" ref="H116:I116" si="29">SUM(H117)</f>
        <v>20000</v>
      </c>
      <c r="I116" s="56">
        <f t="shared" si="29"/>
        <v>20000</v>
      </c>
    </row>
    <row r="117" spans="1:9" x14ac:dyDescent="0.2">
      <c r="A117" s="41" t="s">
        <v>146</v>
      </c>
      <c r="B117" s="42"/>
      <c r="C117" s="43"/>
      <c r="D117" s="44" t="s">
        <v>203</v>
      </c>
      <c r="E117" s="45"/>
      <c r="F117" s="46"/>
      <c r="G117" s="47">
        <v>20000</v>
      </c>
      <c r="H117" s="47">
        <v>20000</v>
      </c>
      <c r="I117" s="47">
        <v>20000</v>
      </c>
    </row>
    <row r="118" spans="1:9" x14ac:dyDescent="0.2">
      <c r="A118" s="49">
        <v>3</v>
      </c>
      <c r="B118" s="50"/>
      <c r="C118" s="51"/>
      <c r="D118" s="52" t="s">
        <v>96</v>
      </c>
      <c r="E118" s="45"/>
      <c r="F118" s="46"/>
      <c r="G118" s="47">
        <v>20000</v>
      </c>
      <c r="H118" s="47">
        <v>20000</v>
      </c>
      <c r="I118" s="47">
        <v>20000</v>
      </c>
    </row>
    <row r="119" spans="1:9" x14ac:dyDescent="0.2">
      <c r="A119" s="53">
        <v>32</v>
      </c>
      <c r="B119" s="54"/>
      <c r="C119" s="55"/>
      <c r="D119" s="52" t="s">
        <v>104</v>
      </c>
      <c r="E119" s="45"/>
      <c r="F119" s="46"/>
      <c r="G119" s="47">
        <v>20000</v>
      </c>
      <c r="H119" s="47">
        <v>20000</v>
      </c>
      <c r="I119" s="47">
        <v>20000</v>
      </c>
    </row>
    <row r="120" spans="1:9" x14ac:dyDescent="0.2">
      <c r="A120" s="71" t="s">
        <v>126</v>
      </c>
      <c r="B120" s="72"/>
      <c r="C120" s="73"/>
      <c r="D120" s="30" t="s">
        <v>176</v>
      </c>
      <c r="E120" s="31"/>
      <c r="F120" s="32"/>
      <c r="G120" s="33">
        <f>SUM(G121)</f>
        <v>17000</v>
      </c>
      <c r="H120" s="33">
        <f t="shared" ref="H120:I120" si="30">SUM(H121)</f>
        <v>16500</v>
      </c>
      <c r="I120" s="33">
        <f t="shared" si="30"/>
        <v>13000</v>
      </c>
    </row>
    <row r="121" spans="1:9" ht="56" x14ac:dyDescent="0.2">
      <c r="A121" s="68" t="s">
        <v>127</v>
      </c>
      <c r="B121" s="69"/>
      <c r="C121" s="70"/>
      <c r="D121" s="37" t="s">
        <v>177</v>
      </c>
      <c r="E121" s="38"/>
      <c r="F121" s="39">
        <v>12822.37</v>
      </c>
      <c r="G121" s="56">
        <f>SUM(G122)</f>
        <v>17000</v>
      </c>
      <c r="H121" s="56">
        <f t="shared" ref="H121:I121" si="31">SUM(H122)</f>
        <v>16500</v>
      </c>
      <c r="I121" s="56">
        <f t="shared" si="31"/>
        <v>13000</v>
      </c>
    </row>
    <row r="122" spans="1:9" x14ac:dyDescent="0.2">
      <c r="A122" s="41" t="s">
        <v>141</v>
      </c>
      <c r="B122" s="42"/>
      <c r="C122" s="43"/>
      <c r="D122" s="44" t="s">
        <v>20</v>
      </c>
      <c r="E122" s="45"/>
      <c r="F122" s="46"/>
      <c r="G122" s="47">
        <v>17000</v>
      </c>
      <c r="H122" s="47">
        <v>16500</v>
      </c>
      <c r="I122" s="47">
        <v>13000</v>
      </c>
    </row>
    <row r="123" spans="1:9" x14ac:dyDescent="0.2">
      <c r="A123" s="49">
        <v>3</v>
      </c>
      <c r="B123" s="50"/>
      <c r="C123" s="51"/>
      <c r="D123" s="52" t="s">
        <v>96</v>
      </c>
      <c r="E123" s="45"/>
      <c r="F123" s="46"/>
      <c r="G123" s="47">
        <v>17000</v>
      </c>
      <c r="H123" s="47">
        <v>16500</v>
      </c>
      <c r="I123" s="47">
        <v>13000</v>
      </c>
    </row>
    <row r="124" spans="1:9" x14ac:dyDescent="0.2">
      <c r="A124" s="53">
        <v>34</v>
      </c>
      <c r="B124" s="54"/>
      <c r="C124" s="55"/>
      <c r="D124" s="52" t="s">
        <v>76</v>
      </c>
      <c r="E124" s="45"/>
      <c r="F124" s="46"/>
      <c r="G124" s="47">
        <v>17000</v>
      </c>
      <c r="H124" s="47">
        <v>16500</v>
      </c>
      <c r="I124" s="47">
        <v>13000</v>
      </c>
    </row>
    <row r="125" spans="1:9" x14ac:dyDescent="0.2">
      <c r="A125" s="71" t="s">
        <v>128</v>
      </c>
      <c r="B125" s="72"/>
      <c r="C125" s="73"/>
      <c r="D125" s="30" t="s">
        <v>135</v>
      </c>
      <c r="E125" s="31"/>
      <c r="F125" s="32"/>
      <c r="G125" s="33">
        <f>SUM(G126,G130)</f>
        <v>9000</v>
      </c>
      <c r="H125" s="33">
        <f t="shared" ref="H125:I125" si="32">SUM(H126,H130)</f>
        <v>9000</v>
      </c>
      <c r="I125" s="33">
        <f t="shared" si="32"/>
        <v>9000</v>
      </c>
    </row>
    <row r="126" spans="1:9" x14ac:dyDescent="0.2">
      <c r="A126" s="68" t="s">
        <v>129</v>
      </c>
      <c r="B126" s="69"/>
      <c r="C126" s="70"/>
      <c r="D126" s="37" t="s">
        <v>136</v>
      </c>
      <c r="E126" s="38"/>
      <c r="F126" s="39">
        <v>4500</v>
      </c>
      <c r="G126" s="56">
        <f>SUM(G127)</f>
        <v>8000</v>
      </c>
      <c r="H126" s="56">
        <f t="shared" ref="H126:I126" si="33">SUM(H127)</f>
        <v>8000</v>
      </c>
      <c r="I126" s="56">
        <f t="shared" si="33"/>
        <v>8000</v>
      </c>
    </row>
    <row r="127" spans="1:9" x14ac:dyDescent="0.2">
      <c r="A127" s="41" t="s">
        <v>146</v>
      </c>
      <c r="B127" s="42"/>
      <c r="C127" s="43"/>
      <c r="D127" s="44" t="s">
        <v>152</v>
      </c>
      <c r="E127" s="45"/>
      <c r="F127" s="46"/>
      <c r="G127" s="47">
        <v>8000</v>
      </c>
      <c r="H127" s="47">
        <v>8000</v>
      </c>
      <c r="I127" s="47">
        <v>8000</v>
      </c>
    </row>
    <row r="128" spans="1:9" x14ac:dyDescent="0.2">
      <c r="A128" s="49">
        <v>3</v>
      </c>
      <c r="B128" s="50"/>
      <c r="C128" s="51"/>
      <c r="D128" s="52" t="s">
        <v>96</v>
      </c>
      <c r="E128" s="45"/>
      <c r="F128" s="46"/>
      <c r="G128" s="47">
        <v>8000</v>
      </c>
      <c r="H128" s="47">
        <v>8000</v>
      </c>
      <c r="I128" s="47">
        <v>8000</v>
      </c>
    </row>
    <row r="129" spans="1:9" x14ac:dyDescent="0.2">
      <c r="A129" s="53">
        <v>38</v>
      </c>
      <c r="B129" s="54"/>
      <c r="C129" s="55"/>
      <c r="D129" s="52" t="s">
        <v>134</v>
      </c>
      <c r="E129" s="45"/>
      <c r="F129" s="46"/>
      <c r="G129" s="47">
        <v>8000</v>
      </c>
      <c r="H129" s="47">
        <v>8000</v>
      </c>
      <c r="I129" s="47">
        <v>8000</v>
      </c>
    </row>
    <row r="130" spans="1:9" ht="28" x14ac:dyDescent="0.2">
      <c r="A130" s="68" t="s">
        <v>130</v>
      </c>
      <c r="B130" s="69"/>
      <c r="C130" s="70"/>
      <c r="D130" s="37" t="s">
        <v>137</v>
      </c>
      <c r="E130" s="38"/>
      <c r="F130" s="39">
        <v>530.89</v>
      </c>
      <c r="G130" s="56">
        <f>SUM(G131)</f>
        <v>1000</v>
      </c>
      <c r="H130" s="56">
        <f t="shared" ref="H130:I130" si="34">SUM(H131)</f>
        <v>1000</v>
      </c>
      <c r="I130" s="56">
        <f t="shared" si="34"/>
        <v>1000</v>
      </c>
    </row>
    <row r="131" spans="1:9" x14ac:dyDescent="0.2">
      <c r="A131" s="41" t="s">
        <v>141</v>
      </c>
      <c r="B131" s="42"/>
      <c r="C131" s="43"/>
      <c r="D131" s="44" t="s">
        <v>20</v>
      </c>
      <c r="E131" s="45"/>
      <c r="F131" s="46"/>
      <c r="G131" s="47">
        <v>1000</v>
      </c>
      <c r="H131" s="47">
        <v>1000</v>
      </c>
      <c r="I131" s="47">
        <v>1000</v>
      </c>
    </row>
    <row r="132" spans="1:9" x14ac:dyDescent="0.2">
      <c r="A132" s="49">
        <v>3</v>
      </c>
      <c r="B132" s="50"/>
      <c r="C132" s="51"/>
      <c r="D132" s="52" t="s">
        <v>96</v>
      </c>
      <c r="E132" s="45"/>
      <c r="F132" s="46"/>
      <c r="G132" s="47">
        <v>1000</v>
      </c>
      <c r="H132" s="47">
        <v>1000</v>
      </c>
      <c r="I132" s="47">
        <v>1000</v>
      </c>
    </row>
    <row r="133" spans="1:9" x14ac:dyDescent="0.2">
      <c r="A133" s="53">
        <v>38</v>
      </c>
      <c r="B133" s="54"/>
      <c r="C133" s="55"/>
      <c r="D133" s="52" t="s">
        <v>134</v>
      </c>
      <c r="E133" s="45"/>
      <c r="F133" s="46"/>
      <c r="G133" s="47">
        <v>1000</v>
      </c>
      <c r="H133" s="47">
        <v>1000</v>
      </c>
      <c r="I133" s="47">
        <v>1000</v>
      </c>
    </row>
    <row r="134" spans="1:9" ht="28" x14ac:dyDescent="0.2">
      <c r="A134" s="71" t="s">
        <v>131</v>
      </c>
      <c r="B134" s="72"/>
      <c r="C134" s="73"/>
      <c r="D134" s="30" t="s">
        <v>178</v>
      </c>
      <c r="E134" s="31"/>
      <c r="F134" s="32"/>
      <c r="G134" s="33">
        <f>SUM(G135,G142,G149,G156,G163,G170,G177,G181,G185)</f>
        <v>685500</v>
      </c>
      <c r="H134" s="33">
        <f t="shared" ref="H134:I134" si="35">SUM(H135,H142,H149,H156,H163,H170,H177,H181,H185)</f>
        <v>685500</v>
      </c>
      <c r="I134" s="33">
        <f t="shared" si="35"/>
        <v>685500</v>
      </c>
    </row>
    <row r="135" spans="1:9" ht="28" x14ac:dyDescent="0.2">
      <c r="A135" s="68" t="s">
        <v>132</v>
      </c>
      <c r="B135" s="69"/>
      <c r="C135" s="70"/>
      <c r="D135" s="37" t="s">
        <v>302</v>
      </c>
      <c r="E135" s="38"/>
      <c r="F135" s="39">
        <v>79974.38</v>
      </c>
      <c r="G135" s="56">
        <v>360000</v>
      </c>
      <c r="H135" s="56">
        <v>360000</v>
      </c>
      <c r="I135" s="56">
        <v>360000</v>
      </c>
    </row>
    <row r="136" spans="1:9" x14ac:dyDescent="0.2">
      <c r="A136" s="41" t="s">
        <v>141</v>
      </c>
      <c r="B136" s="42"/>
      <c r="C136" s="43"/>
      <c r="D136" s="44" t="s">
        <v>20</v>
      </c>
      <c r="E136" s="45"/>
      <c r="F136" s="46"/>
      <c r="G136" s="47">
        <v>34750</v>
      </c>
      <c r="H136" s="47">
        <v>35000</v>
      </c>
      <c r="I136" s="47">
        <v>35000</v>
      </c>
    </row>
    <row r="137" spans="1:9" x14ac:dyDescent="0.2">
      <c r="A137" s="49">
        <v>3</v>
      </c>
      <c r="B137" s="50"/>
      <c r="C137" s="51"/>
      <c r="D137" s="52" t="s">
        <v>96</v>
      </c>
      <c r="E137" s="45"/>
      <c r="F137" s="46"/>
      <c r="G137" s="47">
        <f t="shared" ref="G137:I138" si="36">G136</f>
        <v>34750</v>
      </c>
      <c r="H137" s="47">
        <f t="shared" si="36"/>
        <v>35000</v>
      </c>
      <c r="I137" s="47">
        <f t="shared" si="36"/>
        <v>35000</v>
      </c>
    </row>
    <row r="138" spans="1:9" x14ac:dyDescent="0.2">
      <c r="A138" s="53">
        <v>36</v>
      </c>
      <c r="B138" s="54"/>
      <c r="C138" s="55"/>
      <c r="D138" s="52" t="s">
        <v>134</v>
      </c>
      <c r="E138" s="45"/>
      <c r="F138" s="46"/>
      <c r="G138" s="47">
        <f t="shared" si="36"/>
        <v>34750</v>
      </c>
      <c r="H138" s="47">
        <f t="shared" si="36"/>
        <v>35000</v>
      </c>
      <c r="I138" s="47">
        <f t="shared" si="36"/>
        <v>35000</v>
      </c>
    </row>
    <row r="139" spans="1:9" x14ac:dyDescent="0.2">
      <c r="A139" s="41" t="s">
        <v>146</v>
      </c>
      <c r="B139" s="42"/>
      <c r="C139" s="43"/>
      <c r="D139" s="44" t="s">
        <v>147</v>
      </c>
      <c r="E139" s="45"/>
      <c r="F139" s="46"/>
      <c r="G139" s="47">
        <f>G135-G136</f>
        <v>325250</v>
      </c>
      <c r="H139" s="47">
        <f t="shared" ref="H139:I139" si="37">H135-H136</f>
        <v>325000</v>
      </c>
      <c r="I139" s="47">
        <f t="shared" si="37"/>
        <v>325000</v>
      </c>
    </row>
    <row r="140" spans="1:9" x14ac:dyDescent="0.2">
      <c r="A140" s="49">
        <v>3</v>
      </c>
      <c r="B140" s="50"/>
      <c r="C140" s="51"/>
      <c r="D140" s="52" t="s">
        <v>96</v>
      </c>
      <c r="E140" s="45"/>
      <c r="F140" s="46"/>
      <c r="G140" s="47">
        <f t="shared" ref="G140:I141" si="38">G139</f>
        <v>325250</v>
      </c>
      <c r="H140" s="47">
        <f t="shared" si="38"/>
        <v>325000</v>
      </c>
      <c r="I140" s="47">
        <f t="shared" si="38"/>
        <v>325000</v>
      </c>
    </row>
    <row r="141" spans="1:9" x14ac:dyDescent="0.2">
      <c r="A141" s="53">
        <v>36</v>
      </c>
      <c r="B141" s="54"/>
      <c r="C141" s="55"/>
      <c r="D141" s="52" t="s">
        <v>134</v>
      </c>
      <c r="E141" s="45"/>
      <c r="F141" s="46"/>
      <c r="G141" s="47">
        <f t="shared" si="38"/>
        <v>325250</v>
      </c>
      <c r="H141" s="47">
        <f t="shared" si="38"/>
        <v>325000</v>
      </c>
      <c r="I141" s="47">
        <f t="shared" si="38"/>
        <v>325000</v>
      </c>
    </row>
    <row r="142" spans="1:9" ht="28" x14ac:dyDescent="0.2">
      <c r="A142" s="68" t="s">
        <v>317</v>
      </c>
      <c r="B142" s="69"/>
      <c r="C142" s="70"/>
      <c r="D142" s="37" t="s">
        <v>303</v>
      </c>
      <c r="E142" s="38"/>
      <c r="F142" s="39">
        <v>79974.38</v>
      </c>
      <c r="G142" s="56">
        <v>140000</v>
      </c>
      <c r="H142" s="56">
        <v>140000</v>
      </c>
      <c r="I142" s="56">
        <v>140000</v>
      </c>
    </row>
    <row r="143" spans="1:9" ht="14.5" customHeight="1" x14ac:dyDescent="0.2">
      <c r="A143" s="41" t="s">
        <v>141</v>
      </c>
      <c r="B143" s="42"/>
      <c r="C143" s="43"/>
      <c r="D143" s="44" t="s">
        <v>20</v>
      </c>
      <c r="E143" s="45"/>
      <c r="F143" s="46"/>
      <c r="G143" s="47">
        <v>40000</v>
      </c>
      <c r="H143" s="47">
        <v>40000</v>
      </c>
      <c r="I143" s="47">
        <v>40000</v>
      </c>
    </row>
    <row r="144" spans="1:9" x14ac:dyDescent="0.2">
      <c r="A144" s="49">
        <v>3</v>
      </c>
      <c r="B144" s="50"/>
      <c r="C144" s="51"/>
      <c r="D144" s="52" t="s">
        <v>96</v>
      </c>
      <c r="E144" s="45"/>
      <c r="F144" s="46"/>
      <c r="G144" s="47">
        <f>G143</f>
        <v>40000</v>
      </c>
      <c r="H144" s="47">
        <f t="shared" ref="H144:I145" si="39">H143</f>
        <v>40000</v>
      </c>
      <c r="I144" s="47">
        <f t="shared" si="39"/>
        <v>40000</v>
      </c>
    </row>
    <row r="145" spans="1:9" x14ac:dyDescent="0.2">
      <c r="A145" s="53">
        <v>38</v>
      </c>
      <c r="B145" s="54"/>
      <c r="C145" s="55"/>
      <c r="D145" s="52" t="s">
        <v>134</v>
      </c>
      <c r="E145" s="45"/>
      <c r="F145" s="46"/>
      <c r="G145" s="47">
        <f>G144</f>
        <v>40000</v>
      </c>
      <c r="H145" s="47">
        <f t="shared" si="39"/>
        <v>40000</v>
      </c>
      <c r="I145" s="47">
        <f t="shared" si="39"/>
        <v>40000</v>
      </c>
    </row>
    <row r="146" spans="1:9" ht="14.5" customHeight="1" x14ac:dyDescent="0.2">
      <c r="A146" s="41" t="s">
        <v>146</v>
      </c>
      <c r="B146" s="42"/>
      <c r="C146" s="43"/>
      <c r="D146" s="44" t="s">
        <v>147</v>
      </c>
      <c r="E146" s="45"/>
      <c r="F146" s="46"/>
      <c r="G146" s="47">
        <f>G142-G143</f>
        <v>100000</v>
      </c>
      <c r="H146" s="47">
        <f t="shared" ref="H146:I146" si="40">H142-H143</f>
        <v>100000</v>
      </c>
      <c r="I146" s="47">
        <f t="shared" si="40"/>
        <v>100000</v>
      </c>
    </row>
    <row r="147" spans="1:9" x14ac:dyDescent="0.2">
      <c r="A147" s="49">
        <v>3</v>
      </c>
      <c r="B147" s="50"/>
      <c r="C147" s="51"/>
      <c r="D147" s="52" t="s">
        <v>96</v>
      </c>
      <c r="E147" s="45"/>
      <c r="F147" s="46"/>
      <c r="G147" s="47">
        <f>G146</f>
        <v>100000</v>
      </c>
      <c r="H147" s="47">
        <v>100000</v>
      </c>
      <c r="I147" s="47">
        <v>100000</v>
      </c>
    </row>
    <row r="148" spans="1:9" x14ac:dyDescent="0.2">
      <c r="A148" s="53">
        <v>38</v>
      </c>
      <c r="B148" s="54"/>
      <c r="C148" s="55"/>
      <c r="D148" s="52" t="s">
        <v>134</v>
      </c>
      <c r="E148" s="45"/>
      <c r="F148" s="46"/>
      <c r="G148" s="47">
        <f>G147</f>
        <v>100000</v>
      </c>
      <c r="H148" s="47">
        <v>100000</v>
      </c>
      <c r="I148" s="47">
        <v>100000</v>
      </c>
    </row>
    <row r="149" spans="1:9" x14ac:dyDescent="0.2">
      <c r="A149" s="68" t="s">
        <v>179</v>
      </c>
      <c r="B149" s="69"/>
      <c r="C149" s="70"/>
      <c r="D149" s="37" t="s">
        <v>304</v>
      </c>
      <c r="E149" s="38"/>
      <c r="F149" s="39">
        <v>79974.38</v>
      </c>
      <c r="G149" s="56">
        <v>20000</v>
      </c>
      <c r="H149" s="56">
        <v>20000</v>
      </c>
      <c r="I149" s="56">
        <v>20000</v>
      </c>
    </row>
    <row r="150" spans="1:9" x14ac:dyDescent="0.2">
      <c r="A150" s="41" t="s">
        <v>141</v>
      </c>
      <c r="B150" s="42"/>
      <c r="C150" s="43"/>
      <c r="D150" s="44" t="s">
        <v>20</v>
      </c>
      <c r="E150" s="45"/>
      <c r="F150" s="46"/>
      <c r="G150" s="47">
        <v>10000</v>
      </c>
      <c r="H150" s="47">
        <v>10000</v>
      </c>
      <c r="I150" s="47">
        <v>10000</v>
      </c>
    </row>
    <row r="151" spans="1:9" x14ac:dyDescent="0.2">
      <c r="A151" s="49">
        <v>3</v>
      </c>
      <c r="B151" s="50"/>
      <c r="C151" s="51"/>
      <c r="D151" s="52" t="s">
        <v>96</v>
      </c>
      <c r="E151" s="45"/>
      <c r="F151" s="46"/>
      <c r="G151" s="47">
        <f>G150</f>
        <v>10000</v>
      </c>
      <c r="H151" s="47">
        <f t="shared" ref="H151:H152" si="41">H150</f>
        <v>10000</v>
      </c>
      <c r="I151" s="47">
        <f t="shared" ref="I151:I152" si="42">I150</f>
        <v>10000</v>
      </c>
    </row>
    <row r="152" spans="1:9" x14ac:dyDescent="0.2">
      <c r="A152" s="53">
        <v>38</v>
      </c>
      <c r="B152" s="54"/>
      <c r="C152" s="55"/>
      <c r="D152" s="52" t="s">
        <v>134</v>
      </c>
      <c r="E152" s="45"/>
      <c r="F152" s="46"/>
      <c r="G152" s="47">
        <f>G151</f>
        <v>10000</v>
      </c>
      <c r="H152" s="47">
        <f t="shared" si="41"/>
        <v>10000</v>
      </c>
      <c r="I152" s="47">
        <f t="shared" si="42"/>
        <v>10000</v>
      </c>
    </row>
    <row r="153" spans="1:9" x14ac:dyDescent="0.2">
      <c r="A153" s="41" t="s">
        <v>146</v>
      </c>
      <c r="B153" s="42"/>
      <c r="C153" s="43"/>
      <c r="D153" s="44" t="s">
        <v>147</v>
      </c>
      <c r="E153" s="45"/>
      <c r="F153" s="46"/>
      <c r="G153" s="47">
        <f>G149-G150</f>
        <v>10000</v>
      </c>
      <c r="H153" s="47">
        <f t="shared" ref="H153:I153" si="43">H149-H150</f>
        <v>10000</v>
      </c>
      <c r="I153" s="47">
        <f t="shared" si="43"/>
        <v>10000</v>
      </c>
    </row>
    <row r="154" spans="1:9" x14ac:dyDescent="0.2">
      <c r="A154" s="49">
        <v>3</v>
      </c>
      <c r="B154" s="50"/>
      <c r="C154" s="51"/>
      <c r="D154" s="52" t="s">
        <v>96</v>
      </c>
      <c r="E154" s="45"/>
      <c r="F154" s="46"/>
      <c r="G154" s="47">
        <f>G153</f>
        <v>10000</v>
      </c>
      <c r="H154" s="47">
        <f t="shared" ref="H154:I155" si="44">H153</f>
        <v>10000</v>
      </c>
      <c r="I154" s="47">
        <f t="shared" si="44"/>
        <v>10000</v>
      </c>
    </row>
    <row r="155" spans="1:9" x14ac:dyDescent="0.2">
      <c r="A155" s="53">
        <v>38</v>
      </c>
      <c r="B155" s="54"/>
      <c r="C155" s="55"/>
      <c r="D155" s="52" t="s">
        <v>134</v>
      </c>
      <c r="E155" s="45"/>
      <c r="F155" s="46"/>
      <c r="G155" s="47">
        <f>G154</f>
        <v>10000</v>
      </c>
      <c r="H155" s="47">
        <f t="shared" si="44"/>
        <v>10000</v>
      </c>
      <c r="I155" s="47">
        <f t="shared" si="44"/>
        <v>10000</v>
      </c>
    </row>
    <row r="156" spans="1:9" ht="28" x14ac:dyDescent="0.2">
      <c r="A156" s="68" t="s">
        <v>180</v>
      </c>
      <c r="B156" s="69"/>
      <c r="C156" s="70"/>
      <c r="D156" s="37" t="s">
        <v>305</v>
      </c>
      <c r="E156" s="38"/>
      <c r="F156" s="39">
        <v>79974.38</v>
      </c>
      <c r="G156" s="56">
        <v>9000</v>
      </c>
      <c r="H156" s="56">
        <v>9000</v>
      </c>
      <c r="I156" s="56">
        <v>9000</v>
      </c>
    </row>
    <row r="157" spans="1:9" x14ac:dyDescent="0.2">
      <c r="A157" s="41" t="s">
        <v>141</v>
      </c>
      <c r="B157" s="42"/>
      <c r="C157" s="43"/>
      <c r="D157" s="44" t="s">
        <v>20</v>
      </c>
      <c r="E157" s="45"/>
      <c r="F157" s="46"/>
      <c r="G157" s="47">
        <v>1000</v>
      </c>
      <c r="H157" s="47">
        <v>1000</v>
      </c>
      <c r="I157" s="47">
        <v>1000</v>
      </c>
    </row>
    <row r="158" spans="1:9" x14ac:dyDescent="0.2">
      <c r="A158" s="49">
        <v>3</v>
      </c>
      <c r="B158" s="50"/>
      <c r="C158" s="51"/>
      <c r="D158" s="52" t="s">
        <v>96</v>
      </c>
      <c r="E158" s="45"/>
      <c r="F158" s="46"/>
      <c r="G158" s="47">
        <f>G157</f>
        <v>1000</v>
      </c>
      <c r="H158" s="47">
        <f t="shared" ref="H158:H159" si="45">H157</f>
        <v>1000</v>
      </c>
      <c r="I158" s="47">
        <f t="shared" ref="I158:I159" si="46">I157</f>
        <v>1000</v>
      </c>
    </row>
    <row r="159" spans="1:9" x14ac:dyDescent="0.2">
      <c r="A159" s="53">
        <v>38</v>
      </c>
      <c r="B159" s="54"/>
      <c r="C159" s="55"/>
      <c r="D159" s="52" t="s">
        <v>134</v>
      </c>
      <c r="E159" s="45"/>
      <c r="F159" s="46"/>
      <c r="G159" s="47">
        <f>G158</f>
        <v>1000</v>
      </c>
      <c r="H159" s="47">
        <f t="shared" si="45"/>
        <v>1000</v>
      </c>
      <c r="I159" s="47">
        <f t="shared" si="46"/>
        <v>1000</v>
      </c>
    </row>
    <row r="160" spans="1:9" x14ac:dyDescent="0.2">
      <c r="A160" s="41" t="s">
        <v>146</v>
      </c>
      <c r="B160" s="42"/>
      <c r="C160" s="43"/>
      <c r="D160" s="44" t="s">
        <v>147</v>
      </c>
      <c r="E160" s="45"/>
      <c r="F160" s="46"/>
      <c r="G160" s="47">
        <f>G156-G157</f>
        <v>8000</v>
      </c>
      <c r="H160" s="47">
        <f t="shared" ref="H160:I160" si="47">H156-H157</f>
        <v>8000</v>
      </c>
      <c r="I160" s="47">
        <f t="shared" si="47"/>
        <v>8000</v>
      </c>
    </row>
    <row r="161" spans="1:9" x14ac:dyDescent="0.2">
      <c r="A161" s="49">
        <v>3</v>
      </c>
      <c r="B161" s="50"/>
      <c r="C161" s="51"/>
      <c r="D161" s="52" t="s">
        <v>96</v>
      </c>
      <c r="E161" s="45"/>
      <c r="F161" s="46"/>
      <c r="G161" s="47">
        <f t="shared" ref="G161:I162" si="48">G160</f>
        <v>8000</v>
      </c>
      <c r="H161" s="47">
        <f t="shared" si="48"/>
        <v>8000</v>
      </c>
      <c r="I161" s="47">
        <f t="shared" si="48"/>
        <v>8000</v>
      </c>
    </row>
    <row r="162" spans="1:9" x14ac:dyDescent="0.2">
      <c r="A162" s="53">
        <v>38</v>
      </c>
      <c r="B162" s="54"/>
      <c r="C162" s="55"/>
      <c r="D162" s="52" t="s">
        <v>134</v>
      </c>
      <c r="E162" s="45"/>
      <c r="F162" s="46"/>
      <c r="G162" s="47">
        <f t="shared" si="48"/>
        <v>8000</v>
      </c>
      <c r="H162" s="47">
        <f t="shared" si="48"/>
        <v>8000</v>
      </c>
      <c r="I162" s="47">
        <f t="shared" si="48"/>
        <v>8000</v>
      </c>
    </row>
    <row r="163" spans="1:9" ht="42" x14ac:dyDescent="0.2">
      <c r="A163" s="68" t="s">
        <v>181</v>
      </c>
      <c r="B163" s="69"/>
      <c r="C163" s="70"/>
      <c r="D163" s="37" t="s">
        <v>182</v>
      </c>
      <c r="E163" s="38"/>
      <c r="F163" s="39">
        <v>43722</v>
      </c>
      <c r="G163" s="56">
        <v>75000</v>
      </c>
      <c r="H163" s="56">
        <v>75000</v>
      </c>
      <c r="I163" s="56">
        <v>75000</v>
      </c>
    </row>
    <row r="164" spans="1:9" x14ac:dyDescent="0.2">
      <c r="A164" s="41" t="s">
        <v>141</v>
      </c>
      <c r="B164" s="42"/>
      <c r="C164" s="43"/>
      <c r="D164" s="44" t="s">
        <v>20</v>
      </c>
      <c r="E164" s="45"/>
      <c r="F164" s="46"/>
      <c r="G164" s="47">
        <v>15000</v>
      </c>
      <c r="H164" s="47">
        <v>15000</v>
      </c>
      <c r="I164" s="47">
        <v>15000</v>
      </c>
    </row>
    <row r="165" spans="1:9" x14ac:dyDescent="0.2">
      <c r="A165" s="49">
        <v>3</v>
      </c>
      <c r="B165" s="50"/>
      <c r="C165" s="51"/>
      <c r="D165" s="52" t="s">
        <v>96</v>
      </c>
      <c r="E165" s="45"/>
      <c r="F165" s="46"/>
      <c r="G165" s="47">
        <f>G164</f>
        <v>15000</v>
      </c>
      <c r="H165" s="47">
        <f>H164</f>
        <v>15000</v>
      </c>
      <c r="I165" s="47">
        <v>15000</v>
      </c>
    </row>
    <row r="166" spans="1:9" x14ac:dyDescent="0.2">
      <c r="A166" s="53">
        <v>37</v>
      </c>
      <c r="B166" s="54"/>
      <c r="C166" s="55"/>
      <c r="D166" s="52" t="s">
        <v>183</v>
      </c>
      <c r="E166" s="45"/>
      <c r="F166" s="46"/>
      <c r="G166" s="47">
        <f>G165</f>
        <v>15000</v>
      </c>
      <c r="H166" s="47">
        <f>H165</f>
        <v>15000</v>
      </c>
      <c r="I166" s="47">
        <v>15000</v>
      </c>
    </row>
    <row r="167" spans="1:9" x14ac:dyDescent="0.2">
      <c r="A167" s="41" t="s">
        <v>146</v>
      </c>
      <c r="B167" s="42"/>
      <c r="C167" s="43"/>
      <c r="D167" s="44" t="s">
        <v>152</v>
      </c>
      <c r="E167" s="45"/>
      <c r="F167" s="46"/>
      <c r="G167" s="47">
        <f>G163-G164</f>
        <v>60000</v>
      </c>
      <c r="H167" s="47">
        <f t="shared" ref="H167:I167" si="49">H163-H164</f>
        <v>60000</v>
      </c>
      <c r="I167" s="47">
        <f t="shared" si="49"/>
        <v>60000</v>
      </c>
    </row>
    <row r="168" spans="1:9" x14ac:dyDescent="0.2">
      <c r="A168" s="49">
        <v>3</v>
      </c>
      <c r="B168" s="50"/>
      <c r="C168" s="51"/>
      <c r="D168" s="52" t="s">
        <v>96</v>
      </c>
      <c r="E168" s="45"/>
      <c r="F168" s="46"/>
      <c r="G168" s="47">
        <f>G167</f>
        <v>60000</v>
      </c>
      <c r="H168" s="47">
        <v>60000</v>
      </c>
      <c r="I168" s="47">
        <v>60000</v>
      </c>
    </row>
    <row r="169" spans="1:9" x14ac:dyDescent="0.2">
      <c r="A169" s="53">
        <v>37</v>
      </c>
      <c r="B169" s="54"/>
      <c r="C169" s="55"/>
      <c r="D169" s="52" t="s">
        <v>183</v>
      </c>
      <c r="E169" s="45"/>
      <c r="F169" s="46"/>
      <c r="G169" s="47">
        <v>60000</v>
      </c>
      <c r="H169" s="47">
        <v>60000</v>
      </c>
      <c r="I169" s="47">
        <v>60000</v>
      </c>
    </row>
    <row r="170" spans="1:9" ht="28" x14ac:dyDescent="0.2">
      <c r="A170" s="68" t="s">
        <v>258</v>
      </c>
      <c r="B170" s="69"/>
      <c r="C170" s="70"/>
      <c r="D170" s="37" t="s">
        <v>184</v>
      </c>
      <c r="E170" s="38"/>
      <c r="F170" s="39">
        <v>10760</v>
      </c>
      <c r="G170" s="56">
        <v>55000</v>
      </c>
      <c r="H170" s="56">
        <v>55000</v>
      </c>
      <c r="I170" s="56">
        <v>55000</v>
      </c>
    </row>
    <row r="171" spans="1:9" x14ac:dyDescent="0.2">
      <c r="A171" s="41" t="s">
        <v>141</v>
      </c>
      <c r="B171" s="42"/>
      <c r="C171" s="43"/>
      <c r="D171" s="44" t="s">
        <v>20</v>
      </c>
      <c r="E171" s="45"/>
      <c r="F171" s="46"/>
      <c r="G171" s="47">
        <v>5000</v>
      </c>
      <c r="H171" s="47">
        <v>5000</v>
      </c>
      <c r="I171" s="47">
        <v>5000</v>
      </c>
    </row>
    <row r="172" spans="1:9" x14ac:dyDescent="0.2">
      <c r="A172" s="49">
        <v>3</v>
      </c>
      <c r="B172" s="50"/>
      <c r="C172" s="51"/>
      <c r="D172" s="52" t="s">
        <v>96</v>
      </c>
      <c r="E172" s="45"/>
      <c r="F172" s="46"/>
      <c r="G172" s="47">
        <v>5000</v>
      </c>
      <c r="H172" s="47">
        <v>5000</v>
      </c>
      <c r="I172" s="47">
        <v>5000</v>
      </c>
    </row>
    <row r="173" spans="1:9" x14ac:dyDescent="0.2">
      <c r="A173" s="53">
        <v>37</v>
      </c>
      <c r="B173" s="54"/>
      <c r="C173" s="55"/>
      <c r="D173" s="52" t="s">
        <v>183</v>
      </c>
      <c r="E173" s="45"/>
      <c r="F173" s="46"/>
      <c r="G173" s="47">
        <v>5000</v>
      </c>
      <c r="H173" s="47">
        <v>5000</v>
      </c>
      <c r="I173" s="47">
        <v>5000</v>
      </c>
    </row>
    <row r="174" spans="1:9" x14ac:dyDescent="0.2">
      <c r="A174" s="41" t="s">
        <v>146</v>
      </c>
      <c r="B174" s="42"/>
      <c r="C174" s="43"/>
      <c r="D174" s="44" t="s">
        <v>152</v>
      </c>
      <c r="E174" s="45"/>
      <c r="F174" s="46"/>
      <c r="G174" s="47">
        <f>G170-G171</f>
        <v>50000</v>
      </c>
      <c r="H174" s="47">
        <f t="shared" ref="H174:I174" si="50">H170-H171</f>
        <v>50000</v>
      </c>
      <c r="I174" s="47">
        <f t="shared" si="50"/>
        <v>50000</v>
      </c>
    </row>
    <row r="175" spans="1:9" x14ac:dyDescent="0.2">
      <c r="A175" s="49">
        <v>3</v>
      </c>
      <c r="B175" s="50"/>
      <c r="C175" s="51"/>
      <c r="D175" s="52" t="s">
        <v>96</v>
      </c>
      <c r="E175" s="45"/>
      <c r="F175" s="46"/>
      <c r="G175" s="47">
        <f t="shared" ref="G175:I176" si="51">G174</f>
        <v>50000</v>
      </c>
      <c r="H175" s="47">
        <f t="shared" si="51"/>
        <v>50000</v>
      </c>
      <c r="I175" s="47">
        <f t="shared" si="51"/>
        <v>50000</v>
      </c>
    </row>
    <row r="176" spans="1:9" x14ac:dyDescent="0.2">
      <c r="A176" s="53">
        <v>37</v>
      </c>
      <c r="B176" s="54"/>
      <c r="C176" s="55"/>
      <c r="D176" s="52" t="s">
        <v>183</v>
      </c>
      <c r="E176" s="45"/>
      <c r="F176" s="46"/>
      <c r="G176" s="47">
        <f t="shared" si="51"/>
        <v>50000</v>
      </c>
      <c r="H176" s="47">
        <f t="shared" si="51"/>
        <v>50000</v>
      </c>
      <c r="I176" s="47">
        <f t="shared" si="51"/>
        <v>50000</v>
      </c>
    </row>
    <row r="177" spans="1:9" ht="35" customHeight="1" x14ac:dyDescent="0.2">
      <c r="A177" s="68" t="s">
        <v>318</v>
      </c>
      <c r="B177" s="69"/>
      <c r="C177" s="70"/>
      <c r="D177" s="37" t="s">
        <v>185</v>
      </c>
      <c r="E177" s="38"/>
      <c r="F177" s="39">
        <v>10774.83</v>
      </c>
      <c r="G177" s="56">
        <f>SUM(G178)</f>
        <v>20000</v>
      </c>
      <c r="H177" s="56">
        <f t="shared" ref="H177:I177" si="52">SUM(H178)</f>
        <v>20000</v>
      </c>
      <c r="I177" s="56">
        <f t="shared" si="52"/>
        <v>20000</v>
      </c>
    </row>
    <row r="178" spans="1:9" x14ac:dyDescent="0.2">
      <c r="A178" s="41" t="s">
        <v>146</v>
      </c>
      <c r="B178" s="42"/>
      <c r="C178" s="43"/>
      <c r="D178" s="44" t="s">
        <v>152</v>
      </c>
      <c r="E178" s="45"/>
      <c r="F178" s="46"/>
      <c r="G178" s="47">
        <v>20000</v>
      </c>
      <c r="H178" s="47">
        <v>20000</v>
      </c>
      <c r="I178" s="47">
        <v>20000</v>
      </c>
    </row>
    <row r="179" spans="1:9" x14ac:dyDescent="0.2">
      <c r="A179" s="49">
        <v>3</v>
      </c>
      <c r="B179" s="50"/>
      <c r="C179" s="51"/>
      <c r="D179" s="52" t="s">
        <v>96</v>
      </c>
      <c r="E179" s="45"/>
      <c r="F179" s="46"/>
      <c r="G179" s="47">
        <f>G178</f>
        <v>20000</v>
      </c>
      <c r="H179" s="47">
        <f t="shared" ref="H179:I180" si="53">H178</f>
        <v>20000</v>
      </c>
      <c r="I179" s="47">
        <f t="shared" si="53"/>
        <v>20000</v>
      </c>
    </row>
    <row r="180" spans="1:9" x14ac:dyDescent="0.2">
      <c r="A180" s="53">
        <v>37</v>
      </c>
      <c r="B180" s="54"/>
      <c r="C180" s="55"/>
      <c r="D180" s="52" t="s">
        <v>183</v>
      </c>
      <c r="E180" s="45"/>
      <c r="F180" s="46"/>
      <c r="G180" s="47">
        <f>G179</f>
        <v>20000</v>
      </c>
      <c r="H180" s="47">
        <f t="shared" si="53"/>
        <v>20000</v>
      </c>
      <c r="I180" s="47">
        <f t="shared" si="53"/>
        <v>20000</v>
      </c>
    </row>
    <row r="181" spans="1:9" ht="28" x14ac:dyDescent="0.2">
      <c r="A181" s="68" t="s">
        <v>319</v>
      </c>
      <c r="B181" s="69"/>
      <c r="C181" s="70"/>
      <c r="D181" s="37" t="s">
        <v>186</v>
      </c>
      <c r="E181" s="38"/>
      <c r="F181" s="39">
        <v>0</v>
      </c>
      <c r="G181" s="56">
        <f>SUM(G182)</f>
        <v>1500</v>
      </c>
      <c r="H181" s="56">
        <f t="shared" ref="H181:I181" si="54">SUM(H182)</f>
        <v>1500</v>
      </c>
      <c r="I181" s="56">
        <f t="shared" si="54"/>
        <v>1500</v>
      </c>
    </row>
    <row r="182" spans="1:9" x14ac:dyDescent="0.2">
      <c r="A182" s="41" t="s">
        <v>146</v>
      </c>
      <c r="B182" s="42"/>
      <c r="C182" s="43"/>
      <c r="D182" s="44" t="s">
        <v>152</v>
      </c>
      <c r="E182" s="45"/>
      <c r="F182" s="46"/>
      <c r="G182" s="47">
        <v>1500</v>
      </c>
      <c r="H182" s="47">
        <v>1500</v>
      </c>
      <c r="I182" s="47">
        <v>1500</v>
      </c>
    </row>
    <row r="183" spans="1:9" x14ac:dyDescent="0.2">
      <c r="A183" s="49">
        <v>3</v>
      </c>
      <c r="B183" s="50"/>
      <c r="C183" s="51"/>
      <c r="D183" s="52" t="s">
        <v>96</v>
      </c>
      <c r="E183" s="45"/>
      <c r="F183" s="46"/>
      <c r="G183" s="47">
        <v>1500</v>
      </c>
      <c r="H183" s="47">
        <v>1500</v>
      </c>
      <c r="I183" s="47">
        <v>1500</v>
      </c>
    </row>
    <row r="184" spans="1:9" x14ac:dyDescent="0.2">
      <c r="A184" s="53">
        <v>37</v>
      </c>
      <c r="B184" s="54"/>
      <c r="C184" s="55"/>
      <c r="D184" s="52" t="s">
        <v>183</v>
      </c>
      <c r="E184" s="45"/>
      <c r="F184" s="46"/>
      <c r="G184" s="47">
        <v>1500</v>
      </c>
      <c r="H184" s="47">
        <v>1500</v>
      </c>
      <c r="I184" s="47">
        <v>1500</v>
      </c>
    </row>
    <row r="185" spans="1:9" x14ac:dyDescent="0.2">
      <c r="A185" s="68" t="s">
        <v>331</v>
      </c>
      <c r="B185" s="69"/>
      <c r="C185" s="70"/>
      <c r="D185" s="37" t="s">
        <v>332</v>
      </c>
      <c r="E185" s="38"/>
      <c r="F185" s="39">
        <v>0</v>
      </c>
      <c r="G185" s="56">
        <f>SUM(G186)</f>
        <v>5000</v>
      </c>
      <c r="H185" s="56">
        <f t="shared" ref="H185:I185" si="55">SUM(H186)</f>
        <v>5000</v>
      </c>
      <c r="I185" s="56">
        <f t="shared" si="55"/>
        <v>5000</v>
      </c>
    </row>
    <row r="186" spans="1:9" ht="15" customHeight="1" x14ac:dyDescent="0.2">
      <c r="A186" s="41" t="s">
        <v>141</v>
      </c>
      <c r="B186" s="42"/>
      <c r="C186" s="43"/>
      <c r="D186" s="44" t="s">
        <v>20</v>
      </c>
      <c r="E186" s="45"/>
      <c r="F186" s="46"/>
      <c r="G186" s="47">
        <v>5000</v>
      </c>
      <c r="H186" s="47">
        <v>5000</v>
      </c>
      <c r="I186" s="47">
        <v>5000</v>
      </c>
    </row>
    <row r="187" spans="1:9" x14ac:dyDescent="0.2">
      <c r="A187" s="49">
        <v>3</v>
      </c>
      <c r="B187" s="50"/>
      <c r="C187" s="51"/>
      <c r="D187" s="52" t="s">
        <v>96</v>
      </c>
      <c r="E187" s="45"/>
      <c r="F187" s="46"/>
      <c r="G187" s="47">
        <f>G186</f>
        <v>5000</v>
      </c>
      <c r="H187" s="47">
        <f t="shared" ref="H187:I188" si="56">H186</f>
        <v>5000</v>
      </c>
      <c r="I187" s="47">
        <f t="shared" si="56"/>
        <v>5000</v>
      </c>
    </row>
    <row r="188" spans="1:9" x14ac:dyDescent="0.2">
      <c r="A188" s="53">
        <v>38</v>
      </c>
      <c r="B188" s="54"/>
      <c r="C188" s="55"/>
      <c r="D188" s="52" t="s">
        <v>183</v>
      </c>
      <c r="E188" s="45"/>
      <c r="F188" s="46"/>
      <c r="G188" s="47">
        <f>G187</f>
        <v>5000</v>
      </c>
      <c r="H188" s="47">
        <f t="shared" si="56"/>
        <v>5000</v>
      </c>
      <c r="I188" s="47">
        <f t="shared" si="56"/>
        <v>5000</v>
      </c>
    </row>
    <row r="189" spans="1:9" ht="42" x14ac:dyDescent="0.2">
      <c r="A189" s="27" t="s">
        <v>187</v>
      </c>
      <c r="B189" s="28"/>
      <c r="C189" s="29"/>
      <c r="D189" s="30" t="s">
        <v>188</v>
      </c>
      <c r="E189" s="31"/>
      <c r="F189" s="32"/>
      <c r="G189" s="33">
        <f>SUM(G190,G194,G198,G205,G209,G213)</f>
        <v>178000</v>
      </c>
      <c r="H189" s="33">
        <f t="shared" ref="H189:I189" si="57">SUM(H190,H194,H198,H205,H209,H213)</f>
        <v>178000</v>
      </c>
      <c r="I189" s="33">
        <f t="shared" si="57"/>
        <v>178000</v>
      </c>
    </row>
    <row r="190" spans="1:9" ht="28" x14ac:dyDescent="0.2">
      <c r="A190" s="34" t="s">
        <v>189</v>
      </c>
      <c r="B190" s="35"/>
      <c r="C190" s="36"/>
      <c r="D190" s="37" t="s">
        <v>306</v>
      </c>
      <c r="E190" s="38"/>
      <c r="F190" s="39">
        <v>0</v>
      </c>
      <c r="G190" s="56">
        <f>SUM(G191)</f>
        <v>27000</v>
      </c>
      <c r="H190" s="56">
        <f t="shared" ref="H190:I190" si="58">SUM(H191)</f>
        <v>27000</v>
      </c>
      <c r="I190" s="56">
        <f t="shared" si="58"/>
        <v>27000</v>
      </c>
    </row>
    <row r="191" spans="1:9" x14ac:dyDescent="0.2">
      <c r="A191" s="41" t="s">
        <v>146</v>
      </c>
      <c r="B191" s="42"/>
      <c r="C191" s="43"/>
      <c r="D191" s="44" t="s">
        <v>152</v>
      </c>
      <c r="E191" s="45"/>
      <c r="F191" s="46"/>
      <c r="G191" s="47">
        <v>27000</v>
      </c>
      <c r="H191" s="47">
        <v>27000</v>
      </c>
      <c r="I191" s="47">
        <v>27000</v>
      </c>
    </row>
    <row r="192" spans="1:9" x14ac:dyDescent="0.2">
      <c r="A192" s="49">
        <v>3</v>
      </c>
      <c r="B192" s="50"/>
      <c r="C192" s="51"/>
      <c r="D192" s="52" t="s">
        <v>96</v>
      </c>
      <c r="E192" s="45"/>
      <c r="F192" s="46"/>
      <c r="G192" s="47">
        <f>G191</f>
        <v>27000</v>
      </c>
      <c r="H192" s="47">
        <f t="shared" ref="H192:I193" si="59">H191</f>
        <v>27000</v>
      </c>
      <c r="I192" s="47">
        <f t="shared" si="59"/>
        <v>27000</v>
      </c>
    </row>
    <row r="193" spans="1:9" x14ac:dyDescent="0.2">
      <c r="A193" s="53">
        <v>31</v>
      </c>
      <c r="B193" s="54"/>
      <c r="C193" s="55"/>
      <c r="D193" s="52" t="s">
        <v>92</v>
      </c>
      <c r="E193" s="45"/>
      <c r="F193" s="46"/>
      <c r="G193" s="47">
        <f>G192</f>
        <v>27000</v>
      </c>
      <c r="H193" s="47">
        <f t="shared" si="59"/>
        <v>27000</v>
      </c>
      <c r="I193" s="47">
        <f t="shared" si="59"/>
        <v>27000</v>
      </c>
    </row>
    <row r="194" spans="1:9" ht="28" x14ac:dyDescent="0.2">
      <c r="A194" s="68" t="s">
        <v>190</v>
      </c>
      <c r="B194" s="69"/>
      <c r="C194" s="70"/>
      <c r="D194" s="37" t="s">
        <v>191</v>
      </c>
      <c r="E194" s="38"/>
      <c r="F194" s="39">
        <v>32978.620000000003</v>
      </c>
      <c r="G194" s="56">
        <f>SUM(G195)</f>
        <v>15000</v>
      </c>
      <c r="H194" s="56">
        <f t="shared" ref="H194:I194" si="60">SUM(H195)</f>
        <v>15000</v>
      </c>
      <c r="I194" s="56">
        <f t="shared" si="60"/>
        <v>15000</v>
      </c>
    </row>
    <row r="195" spans="1:9" x14ac:dyDescent="0.2">
      <c r="A195" s="41" t="s">
        <v>146</v>
      </c>
      <c r="B195" s="42"/>
      <c r="C195" s="43"/>
      <c r="D195" s="44" t="s">
        <v>152</v>
      </c>
      <c r="E195" s="45"/>
      <c r="F195" s="46"/>
      <c r="G195" s="47">
        <v>15000</v>
      </c>
      <c r="H195" s="47">
        <v>15000</v>
      </c>
      <c r="I195" s="47">
        <v>15000</v>
      </c>
    </row>
    <row r="196" spans="1:9" x14ac:dyDescent="0.2">
      <c r="A196" s="49">
        <v>3</v>
      </c>
      <c r="B196" s="50"/>
      <c r="C196" s="51"/>
      <c r="D196" s="52" t="s">
        <v>96</v>
      </c>
      <c r="E196" s="45"/>
      <c r="F196" s="46"/>
      <c r="G196" s="47">
        <f>G195</f>
        <v>15000</v>
      </c>
      <c r="H196" s="47">
        <f t="shared" ref="H196:I197" si="61">H195</f>
        <v>15000</v>
      </c>
      <c r="I196" s="47">
        <f t="shared" si="61"/>
        <v>15000</v>
      </c>
    </row>
    <row r="197" spans="1:9" x14ac:dyDescent="0.2">
      <c r="A197" s="53">
        <v>32</v>
      </c>
      <c r="B197" s="54"/>
      <c r="C197" s="55"/>
      <c r="D197" s="52" t="s">
        <v>104</v>
      </c>
      <c r="E197" s="45"/>
      <c r="F197" s="46"/>
      <c r="G197" s="47">
        <f>G196</f>
        <v>15000</v>
      </c>
      <c r="H197" s="47">
        <f t="shared" si="61"/>
        <v>15000</v>
      </c>
      <c r="I197" s="47">
        <f t="shared" si="61"/>
        <v>15000</v>
      </c>
    </row>
    <row r="198" spans="1:9" x14ac:dyDescent="0.2">
      <c r="A198" s="68" t="s">
        <v>192</v>
      </c>
      <c r="B198" s="69"/>
      <c r="C198" s="70"/>
      <c r="D198" s="37" t="s">
        <v>193</v>
      </c>
      <c r="E198" s="38"/>
      <c r="F198" s="39">
        <v>40252.79</v>
      </c>
      <c r="G198" s="56">
        <v>75000</v>
      </c>
      <c r="H198" s="56">
        <v>75000</v>
      </c>
      <c r="I198" s="56">
        <v>75000</v>
      </c>
    </row>
    <row r="199" spans="1:9" x14ac:dyDescent="0.2">
      <c r="A199" s="65" t="s">
        <v>141</v>
      </c>
      <c r="B199" s="66"/>
      <c r="C199" s="67"/>
      <c r="D199" s="44" t="s">
        <v>20</v>
      </c>
      <c r="E199" s="45"/>
      <c r="F199" s="46"/>
      <c r="G199" s="47">
        <v>10000</v>
      </c>
      <c r="H199" s="47">
        <v>10000</v>
      </c>
      <c r="I199" s="47">
        <v>10000</v>
      </c>
    </row>
    <row r="200" spans="1:9" x14ac:dyDescent="0.2">
      <c r="A200" s="49">
        <v>3</v>
      </c>
      <c r="B200" s="50"/>
      <c r="C200" s="51"/>
      <c r="D200" s="52" t="s">
        <v>96</v>
      </c>
      <c r="E200" s="45"/>
      <c r="F200" s="46"/>
      <c r="G200" s="47">
        <v>10000</v>
      </c>
      <c r="H200" s="47">
        <v>10000</v>
      </c>
      <c r="I200" s="47">
        <v>10000</v>
      </c>
    </row>
    <row r="201" spans="1:9" x14ac:dyDescent="0.2">
      <c r="A201" s="53">
        <v>32</v>
      </c>
      <c r="B201" s="54"/>
      <c r="C201" s="55"/>
      <c r="D201" s="52" t="s">
        <v>104</v>
      </c>
      <c r="E201" s="45"/>
      <c r="F201" s="46"/>
      <c r="G201" s="47">
        <v>10000</v>
      </c>
      <c r="H201" s="47">
        <v>10000</v>
      </c>
      <c r="I201" s="47">
        <v>10000</v>
      </c>
    </row>
    <row r="202" spans="1:9" x14ac:dyDescent="0.2">
      <c r="A202" s="65" t="s">
        <v>146</v>
      </c>
      <c r="B202" s="66"/>
      <c r="C202" s="67"/>
      <c r="D202" s="44" t="s">
        <v>147</v>
      </c>
      <c r="E202" s="45"/>
      <c r="F202" s="46"/>
      <c r="G202" s="47">
        <f>G198-G199</f>
        <v>65000</v>
      </c>
      <c r="H202" s="47">
        <f t="shared" ref="H202:I202" si="62">H198-H199</f>
        <v>65000</v>
      </c>
      <c r="I202" s="47">
        <f t="shared" si="62"/>
        <v>65000</v>
      </c>
    </row>
    <row r="203" spans="1:9" x14ac:dyDescent="0.2">
      <c r="A203" s="49">
        <v>3</v>
      </c>
      <c r="B203" s="50"/>
      <c r="C203" s="51"/>
      <c r="D203" s="52" t="s">
        <v>96</v>
      </c>
      <c r="E203" s="45"/>
      <c r="F203" s="46"/>
      <c r="G203" s="47">
        <f t="shared" ref="G203:I204" si="63">G202</f>
        <v>65000</v>
      </c>
      <c r="H203" s="47">
        <f t="shared" si="63"/>
        <v>65000</v>
      </c>
      <c r="I203" s="47">
        <f t="shared" si="63"/>
        <v>65000</v>
      </c>
    </row>
    <row r="204" spans="1:9" x14ac:dyDescent="0.2">
      <c r="A204" s="53">
        <v>32</v>
      </c>
      <c r="B204" s="54"/>
      <c r="C204" s="55"/>
      <c r="D204" s="52" t="s">
        <v>104</v>
      </c>
      <c r="E204" s="45"/>
      <c r="F204" s="46"/>
      <c r="G204" s="47">
        <f t="shared" si="63"/>
        <v>65000</v>
      </c>
      <c r="H204" s="47">
        <f t="shared" si="63"/>
        <v>65000</v>
      </c>
      <c r="I204" s="47">
        <f t="shared" si="63"/>
        <v>65000</v>
      </c>
    </row>
    <row r="205" spans="1:9" ht="28" x14ac:dyDescent="0.2">
      <c r="A205" s="68" t="s">
        <v>194</v>
      </c>
      <c r="B205" s="69"/>
      <c r="C205" s="70"/>
      <c r="D205" s="37" t="s">
        <v>299</v>
      </c>
      <c r="E205" s="38"/>
      <c r="F205" s="39">
        <v>31062.38</v>
      </c>
      <c r="G205" s="56">
        <f>SUM(G206)</f>
        <v>20000</v>
      </c>
      <c r="H205" s="56">
        <f t="shared" ref="H205:I205" si="64">SUM(H206)</f>
        <v>20000</v>
      </c>
      <c r="I205" s="56">
        <f t="shared" si="64"/>
        <v>20000</v>
      </c>
    </row>
    <row r="206" spans="1:9" ht="14.5" customHeight="1" x14ac:dyDescent="0.2">
      <c r="A206" s="65" t="s">
        <v>146</v>
      </c>
      <c r="B206" s="66"/>
      <c r="C206" s="67"/>
      <c r="D206" s="44" t="s">
        <v>152</v>
      </c>
      <c r="E206" s="45"/>
      <c r="F206" s="46"/>
      <c r="G206" s="47">
        <v>20000</v>
      </c>
      <c r="H206" s="47">
        <v>20000</v>
      </c>
      <c r="I206" s="47">
        <v>20000</v>
      </c>
    </row>
    <row r="207" spans="1:9" x14ac:dyDescent="0.2">
      <c r="A207" s="49">
        <v>3</v>
      </c>
      <c r="B207" s="50"/>
      <c r="C207" s="51"/>
      <c r="D207" s="52" t="s">
        <v>96</v>
      </c>
      <c r="E207" s="45"/>
      <c r="F207" s="46"/>
      <c r="G207" s="47">
        <f>G206</f>
        <v>20000</v>
      </c>
      <c r="H207" s="47">
        <f t="shared" ref="H207:I208" si="65">H206</f>
        <v>20000</v>
      </c>
      <c r="I207" s="47">
        <f t="shared" si="65"/>
        <v>20000</v>
      </c>
    </row>
    <row r="208" spans="1:9" x14ac:dyDescent="0.2">
      <c r="A208" s="53">
        <v>32</v>
      </c>
      <c r="B208" s="54"/>
      <c r="C208" s="55"/>
      <c r="D208" s="52" t="s">
        <v>104</v>
      </c>
      <c r="E208" s="45"/>
      <c r="F208" s="46"/>
      <c r="G208" s="47">
        <f>G207</f>
        <v>20000</v>
      </c>
      <c r="H208" s="47">
        <f t="shared" si="65"/>
        <v>20000</v>
      </c>
      <c r="I208" s="47">
        <f t="shared" si="65"/>
        <v>20000</v>
      </c>
    </row>
    <row r="209" spans="1:12" ht="32.5" customHeight="1" x14ac:dyDescent="0.2">
      <c r="A209" s="68" t="s">
        <v>195</v>
      </c>
      <c r="B209" s="69"/>
      <c r="C209" s="70"/>
      <c r="D209" s="37" t="s">
        <v>196</v>
      </c>
      <c r="E209" s="38"/>
      <c r="F209" s="39">
        <v>7790.76</v>
      </c>
      <c r="G209" s="56">
        <f>SUM(G210)</f>
        <v>1000</v>
      </c>
      <c r="H209" s="56">
        <f t="shared" ref="H209:I209" si="66">SUM(H210)</f>
        <v>1000</v>
      </c>
      <c r="I209" s="56">
        <f t="shared" si="66"/>
        <v>1000</v>
      </c>
    </row>
    <row r="210" spans="1:12" x14ac:dyDescent="0.2">
      <c r="A210" s="65" t="s">
        <v>146</v>
      </c>
      <c r="B210" s="66"/>
      <c r="C210" s="67"/>
      <c r="D210" s="44" t="s">
        <v>152</v>
      </c>
      <c r="E210" s="45"/>
      <c r="F210" s="46"/>
      <c r="G210" s="47">
        <v>1000</v>
      </c>
      <c r="H210" s="47">
        <v>1000</v>
      </c>
      <c r="I210" s="47">
        <v>1000</v>
      </c>
    </row>
    <row r="211" spans="1:12" x14ac:dyDescent="0.2">
      <c r="A211" s="49">
        <v>3</v>
      </c>
      <c r="B211" s="50"/>
      <c r="C211" s="51"/>
      <c r="D211" s="52" t="s">
        <v>96</v>
      </c>
      <c r="E211" s="45"/>
      <c r="F211" s="46"/>
      <c r="G211" s="47">
        <f>G210</f>
        <v>1000</v>
      </c>
      <c r="H211" s="47">
        <f>H210</f>
        <v>1000</v>
      </c>
      <c r="I211" s="47">
        <f t="shared" ref="H211:I212" si="67">I210</f>
        <v>1000</v>
      </c>
    </row>
    <row r="212" spans="1:12" x14ac:dyDescent="0.2">
      <c r="A212" s="53">
        <v>32</v>
      </c>
      <c r="B212" s="54"/>
      <c r="C212" s="55"/>
      <c r="D212" s="52" t="s">
        <v>109</v>
      </c>
      <c r="E212" s="45"/>
      <c r="F212" s="46"/>
      <c r="G212" s="47">
        <f>G211</f>
        <v>1000</v>
      </c>
      <c r="H212" s="47">
        <f t="shared" si="67"/>
        <v>1000</v>
      </c>
      <c r="I212" s="47">
        <f t="shared" si="67"/>
        <v>1000</v>
      </c>
    </row>
    <row r="213" spans="1:12" ht="28" x14ac:dyDescent="0.2">
      <c r="A213" s="68" t="s">
        <v>197</v>
      </c>
      <c r="B213" s="69"/>
      <c r="C213" s="70"/>
      <c r="D213" s="37" t="s">
        <v>198</v>
      </c>
      <c r="E213" s="38"/>
      <c r="F213" s="39">
        <v>46460.22</v>
      </c>
      <c r="G213" s="56">
        <v>40000</v>
      </c>
      <c r="H213" s="56">
        <v>40000</v>
      </c>
      <c r="I213" s="56">
        <v>40000</v>
      </c>
    </row>
    <row r="214" spans="1:12" x14ac:dyDescent="0.2">
      <c r="A214" s="65" t="s">
        <v>141</v>
      </c>
      <c r="B214" s="66"/>
      <c r="C214" s="67"/>
      <c r="D214" s="44" t="s">
        <v>20</v>
      </c>
      <c r="E214" s="45"/>
      <c r="F214" s="46"/>
      <c r="G214" s="47">
        <v>8000</v>
      </c>
      <c r="H214" s="47">
        <v>8000</v>
      </c>
      <c r="I214" s="47">
        <v>8000</v>
      </c>
    </row>
    <row r="215" spans="1:12" x14ac:dyDescent="0.2">
      <c r="A215" s="49">
        <v>3</v>
      </c>
      <c r="B215" s="50"/>
      <c r="C215" s="51"/>
      <c r="D215" s="52" t="s">
        <v>96</v>
      </c>
      <c r="E215" s="45"/>
      <c r="F215" s="46"/>
      <c r="G215" s="47">
        <v>8000</v>
      </c>
      <c r="H215" s="47">
        <v>8000</v>
      </c>
      <c r="I215" s="47">
        <v>8000</v>
      </c>
    </row>
    <row r="216" spans="1:12" x14ac:dyDescent="0.2">
      <c r="A216" s="53">
        <v>32</v>
      </c>
      <c r="B216" s="54"/>
      <c r="C216" s="55"/>
      <c r="D216" s="52" t="s">
        <v>109</v>
      </c>
      <c r="E216" s="45"/>
      <c r="F216" s="46"/>
      <c r="G216" s="47">
        <v>8000</v>
      </c>
      <c r="H216" s="47">
        <v>8000</v>
      </c>
      <c r="I216" s="47">
        <v>8000</v>
      </c>
    </row>
    <row r="217" spans="1:12" x14ac:dyDescent="0.2">
      <c r="A217" s="65" t="s">
        <v>146</v>
      </c>
      <c r="B217" s="66"/>
      <c r="C217" s="67"/>
      <c r="D217" s="44" t="s">
        <v>147</v>
      </c>
      <c r="E217" s="45"/>
      <c r="F217" s="46"/>
      <c r="G217" s="47">
        <f>G213-G214</f>
        <v>32000</v>
      </c>
      <c r="H217" s="47">
        <f t="shared" ref="H217:I217" si="68">H213-H214</f>
        <v>32000</v>
      </c>
      <c r="I217" s="47">
        <f t="shared" si="68"/>
        <v>32000</v>
      </c>
    </row>
    <row r="218" spans="1:12" x14ac:dyDescent="0.2">
      <c r="A218" s="49">
        <v>3</v>
      </c>
      <c r="B218" s="50"/>
      <c r="C218" s="51"/>
      <c r="D218" s="52" t="s">
        <v>96</v>
      </c>
      <c r="E218" s="45"/>
      <c r="F218" s="46"/>
      <c r="G218" s="47">
        <v>32000</v>
      </c>
      <c r="H218" s="47">
        <v>32000</v>
      </c>
      <c r="I218" s="47">
        <v>32000</v>
      </c>
    </row>
    <row r="219" spans="1:12" x14ac:dyDescent="0.2">
      <c r="A219" s="53">
        <v>32</v>
      </c>
      <c r="B219" s="54"/>
      <c r="C219" s="55"/>
      <c r="D219" s="52" t="s">
        <v>109</v>
      </c>
      <c r="E219" s="45"/>
      <c r="F219" s="46"/>
      <c r="G219" s="47">
        <v>32000</v>
      </c>
      <c r="H219" s="47">
        <v>32000</v>
      </c>
      <c r="I219" s="47">
        <v>32000</v>
      </c>
    </row>
    <row r="220" spans="1:12" ht="28" x14ac:dyDescent="0.2">
      <c r="A220" s="71" t="s">
        <v>199</v>
      </c>
      <c r="B220" s="72"/>
      <c r="C220" s="73"/>
      <c r="D220" s="30" t="s">
        <v>138</v>
      </c>
      <c r="E220" s="31"/>
      <c r="F220" s="32"/>
      <c r="G220" s="33">
        <f>SUM(G221,G228,G235,G242,G249,G256,G263,G270,G277,G284,G291,G298,G305,G312,G319,G326,G333,G340,G347)</f>
        <v>1130000</v>
      </c>
      <c r="H220" s="33">
        <f t="shared" ref="H220:I220" si="69">SUM(H221,H228,H235,H242,H249,H256,H263,H270,H277,H284,H291,H298,H305,H312,H319,H326,H333,H340,H347)</f>
        <v>3105000</v>
      </c>
      <c r="I220" s="33">
        <f t="shared" si="69"/>
        <v>1285000</v>
      </c>
    </row>
    <row r="221" spans="1:12" ht="28" x14ac:dyDescent="0.2">
      <c r="A221" s="68" t="s">
        <v>200</v>
      </c>
      <c r="B221" s="69"/>
      <c r="C221" s="70"/>
      <c r="D221" s="37" t="s">
        <v>201</v>
      </c>
      <c r="E221" s="38"/>
      <c r="F221" s="39">
        <v>295669.43</v>
      </c>
      <c r="G221" s="56">
        <f>150000-20000</f>
        <v>130000</v>
      </c>
      <c r="H221" s="56">
        <f>100000-40000</f>
        <v>60000</v>
      </c>
      <c r="I221" s="56">
        <f>150000-40000</f>
        <v>110000</v>
      </c>
    </row>
    <row r="222" spans="1:12" x14ac:dyDescent="0.2">
      <c r="A222" s="65" t="s">
        <v>141</v>
      </c>
      <c r="B222" s="66"/>
      <c r="C222" s="67"/>
      <c r="D222" s="44" t="s">
        <v>20</v>
      </c>
      <c r="E222" s="45"/>
      <c r="F222" s="46"/>
      <c r="G222" s="47">
        <v>7500</v>
      </c>
      <c r="H222" s="47">
        <v>7500</v>
      </c>
      <c r="I222" s="47">
        <v>7500</v>
      </c>
    </row>
    <row r="223" spans="1:12" ht="28" x14ac:dyDescent="0.2">
      <c r="A223" s="49">
        <v>4</v>
      </c>
      <c r="B223" s="50"/>
      <c r="C223" s="51"/>
      <c r="D223" s="52" t="s">
        <v>139</v>
      </c>
      <c r="E223" s="45"/>
      <c r="F223" s="46"/>
      <c r="G223" s="47">
        <v>7500</v>
      </c>
      <c r="H223" s="47">
        <v>7500</v>
      </c>
      <c r="I223" s="47">
        <v>7500</v>
      </c>
      <c r="L223" s="2"/>
    </row>
    <row r="224" spans="1:12" ht="28" x14ac:dyDescent="0.2">
      <c r="A224" s="53">
        <v>42</v>
      </c>
      <c r="B224" s="54"/>
      <c r="C224" s="55"/>
      <c r="D224" s="52" t="s">
        <v>49</v>
      </c>
      <c r="E224" s="45"/>
      <c r="F224" s="46"/>
      <c r="G224" s="47">
        <v>7500</v>
      </c>
      <c r="H224" s="47">
        <v>7500</v>
      </c>
      <c r="I224" s="47">
        <v>7500</v>
      </c>
      <c r="L224" s="2"/>
    </row>
    <row r="225" spans="1:12" x14ac:dyDescent="0.2">
      <c r="A225" s="65" t="s">
        <v>146</v>
      </c>
      <c r="B225" s="66"/>
      <c r="C225" s="67"/>
      <c r="D225" s="44" t="s">
        <v>147</v>
      </c>
      <c r="E225" s="45"/>
      <c r="F225" s="46"/>
      <c r="G225" s="47">
        <f>SUM(G221-G222)</f>
        <v>122500</v>
      </c>
      <c r="H225" s="47">
        <f t="shared" ref="H225:I225" si="70">SUM(H221-H222)</f>
        <v>52500</v>
      </c>
      <c r="I225" s="47">
        <f t="shared" si="70"/>
        <v>102500</v>
      </c>
    </row>
    <row r="226" spans="1:12" ht="28" x14ac:dyDescent="0.2">
      <c r="A226" s="49">
        <v>4</v>
      </c>
      <c r="B226" s="50"/>
      <c r="C226" s="51"/>
      <c r="D226" s="52" t="s">
        <v>139</v>
      </c>
      <c r="E226" s="45"/>
      <c r="F226" s="46"/>
      <c r="G226" s="47">
        <f t="shared" ref="G226:I227" si="71">G225</f>
        <v>122500</v>
      </c>
      <c r="H226" s="47">
        <f t="shared" si="71"/>
        <v>52500</v>
      </c>
      <c r="I226" s="47">
        <f t="shared" si="71"/>
        <v>102500</v>
      </c>
    </row>
    <row r="227" spans="1:12" ht="28" x14ac:dyDescent="0.2">
      <c r="A227" s="53">
        <v>42</v>
      </c>
      <c r="B227" s="54"/>
      <c r="C227" s="55"/>
      <c r="D227" s="52" t="s">
        <v>49</v>
      </c>
      <c r="E227" s="45"/>
      <c r="F227" s="46"/>
      <c r="G227" s="47">
        <f t="shared" si="71"/>
        <v>122500</v>
      </c>
      <c r="H227" s="47">
        <f t="shared" si="71"/>
        <v>52500</v>
      </c>
      <c r="I227" s="47">
        <f t="shared" si="71"/>
        <v>102500</v>
      </c>
      <c r="L227" s="57"/>
    </row>
    <row r="228" spans="1:12" x14ac:dyDescent="0.2">
      <c r="A228" s="68" t="s">
        <v>202</v>
      </c>
      <c r="B228" s="69"/>
      <c r="C228" s="70"/>
      <c r="D228" s="37" t="s">
        <v>140</v>
      </c>
      <c r="E228" s="38"/>
      <c r="F228" s="39">
        <v>29015</v>
      </c>
      <c r="G228" s="56">
        <f>20000-10000</f>
        <v>10000</v>
      </c>
      <c r="H228" s="56">
        <f>100000-30000</f>
        <v>70000</v>
      </c>
      <c r="I228" s="56">
        <f>500000-50000</f>
        <v>450000</v>
      </c>
    </row>
    <row r="229" spans="1:12" x14ac:dyDescent="0.2">
      <c r="A229" s="65" t="s">
        <v>141</v>
      </c>
      <c r="B229" s="66"/>
      <c r="C229" s="67"/>
      <c r="D229" s="44" t="s">
        <v>20</v>
      </c>
      <c r="E229" s="45"/>
      <c r="F229" s="46"/>
      <c r="G229" s="47">
        <v>10000</v>
      </c>
      <c r="H229" s="47">
        <v>15000</v>
      </c>
      <c r="I229" s="47">
        <v>81100</v>
      </c>
    </row>
    <row r="230" spans="1:12" ht="28" x14ac:dyDescent="0.2">
      <c r="A230" s="49">
        <v>4</v>
      </c>
      <c r="B230" s="50"/>
      <c r="C230" s="51"/>
      <c r="D230" s="52" t="s">
        <v>139</v>
      </c>
      <c r="E230" s="45"/>
      <c r="F230" s="46"/>
      <c r="G230" s="47">
        <f>G229</f>
        <v>10000</v>
      </c>
      <c r="H230" s="47">
        <v>15000</v>
      </c>
      <c r="I230" s="47">
        <f>I229</f>
        <v>81100</v>
      </c>
    </row>
    <row r="231" spans="1:12" ht="28" x14ac:dyDescent="0.2">
      <c r="A231" s="53">
        <v>42</v>
      </c>
      <c r="B231" s="54"/>
      <c r="C231" s="55"/>
      <c r="D231" s="52" t="s">
        <v>49</v>
      </c>
      <c r="E231" s="45"/>
      <c r="F231" s="46"/>
      <c r="G231" s="47">
        <f>G230</f>
        <v>10000</v>
      </c>
      <c r="H231" s="47">
        <v>15000</v>
      </c>
      <c r="I231" s="47">
        <f>I230</f>
        <v>81100</v>
      </c>
    </row>
    <row r="232" spans="1:12" x14ac:dyDescent="0.2">
      <c r="A232" s="65" t="s">
        <v>146</v>
      </c>
      <c r="B232" s="66"/>
      <c r="C232" s="67"/>
      <c r="D232" s="44" t="s">
        <v>203</v>
      </c>
      <c r="E232" s="45"/>
      <c r="F232" s="46"/>
      <c r="G232" s="47">
        <f>SUM(G228-G229)</f>
        <v>0</v>
      </c>
      <c r="H232" s="47">
        <f t="shared" ref="H232:I232" si="72">SUM(H228-H229)</f>
        <v>55000</v>
      </c>
      <c r="I232" s="47">
        <f t="shared" si="72"/>
        <v>368900</v>
      </c>
    </row>
    <row r="233" spans="1:12" ht="28" x14ac:dyDescent="0.2">
      <c r="A233" s="49">
        <v>4</v>
      </c>
      <c r="B233" s="50"/>
      <c r="C233" s="51"/>
      <c r="D233" s="52" t="s">
        <v>139</v>
      </c>
      <c r="E233" s="45"/>
      <c r="F233" s="46"/>
      <c r="G233" s="47">
        <f t="shared" ref="G233:I234" si="73">G232</f>
        <v>0</v>
      </c>
      <c r="H233" s="47">
        <f t="shared" si="73"/>
        <v>55000</v>
      </c>
      <c r="I233" s="47">
        <f t="shared" si="73"/>
        <v>368900</v>
      </c>
    </row>
    <row r="234" spans="1:12" ht="28" x14ac:dyDescent="0.2">
      <c r="A234" s="53">
        <v>42</v>
      </c>
      <c r="B234" s="54"/>
      <c r="C234" s="55"/>
      <c r="D234" s="52" t="s">
        <v>49</v>
      </c>
      <c r="E234" s="45"/>
      <c r="F234" s="46"/>
      <c r="G234" s="47">
        <f t="shared" si="73"/>
        <v>0</v>
      </c>
      <c r="H234" s="47">
        <f t="shared" si="73"/>
        <v>55000</v>
      </c>
      <c r="I234" s="47">
        <f t="shared" si="73"/>
        <v>368900</v>
      </c>
    </row>
    <row r="235" spans="1:12" ht="56" x14ac:dyDescent="0.2">
      <c r="A235" s="68" t="s">
        <v>204</v>
      </c>
      <c r="B235" s="69"/>
      <c r="C235" s="70"/>
      <c r="D235" s="37" t="s">
        <v>205</v>
      </c>
      <c r="E235" s="74"/>
      <c r="F235" s="39">
        <v>95955.06</v>
      </c>
      <c r="G235" s="56">
        <f>100000-10000</f>
        <v>90000</v>
      </c>
      <c r="H235" s="56">
        <f>50000-10000-10000</f>
        <v>30000</v>
      </c>
      <c r="I235" s="56">
        <f>50000-10000</f>
        <v>40000</v>
      </c>
    </row>
    <row r="236" spans="1:12" x14ac:dyDescent="0.2">
      <c r="A236" s="65" t="s">
        <v>141</v>
      </c>
      <c r="B236" s="66"/>
      <c r="C236" s="67"/>
      <c r="D236" s="44" t="s">
        <v>20</v>
      </c>
      <c r="E236" s="45"/>
      <c r="F236" s="46"/>
      <c r="G236" s="47">
        <v>20000</v>
      </c>
      <c r="H236" s="47">
        <v>20000</v>
      </c>
      <c r="I236" s="47">
        <v>20000</v>
      </c>
    </row>
    <row r="237" spans="1:12" ht="28" x14ac:dyDescent="0.2">
      <c r="A237" s="49">
        <v>4</v>
      </c>
      <c r="B237" s="50"/>
      <c r="C237" s="51"/>
      <c r="D237" s="52" t="s">
        <v>139</v>
      </c>
      <c r="E237" s="45"/>
      <c r="F237" s="46"/>
      <c r="G237" s="47">
        <v>20000</v>
      </c>
      <c r="H237" s="47">
        <v>20000</v>
      </c>
      <c r="I237" s="47">
        <v>20000</v>
      </c>
    </row>
    <row r="238" spans="1:12" ht="28" x14ac:dyDescent="0.2">
      <c r="A238" s="53">
        <v>42</v>
      </c>
      <c r="B238" s="54"/>
      <c r="C238" s="55"/>
      <c r="D238" s="52" t="s">
        <v>49</v>
      </c>
      <c r="E238" s="45"/>
      <c r="F238" s="46"/>
      <c r="G238" s="47">
        <v>20000</v>
      </c>
      <c r="H238" s="47">
        <v>20000</v>
      </c>
      <c r="I238" s="47">
        <v>20000</v>
      </c>
    </row>
    <row r="239" spans="1:12" x14ac:dyDescent="0.2">
      <c r="A239" s="65" t="s">
        <v>146</v>
      </c>
      <c r="B239" s="66"/>
      <c r="C239" s="67"/>
      <c r="D239" s="44" t="s">
        <v>147</v>
      </c>
      <c r="E239" s="45"/>
      <c r="F239" s="46"/>
      <c r="G239" s="47">
        <f>SUM(G235-G236)</f>
        <v>70000</v>
      </c>
      <c r="H239" s="47">
        <f t="shared" ref="H239:I239" si="74">SUM(H235-H236)</f>
        <v>10000</v>
      </c>
      <c r="I239" s="47">
        <f t="shared" si="74"/>
        <v>20000</v>
      </c>
    </row>
    <row r="240" spans="1:12" ht="28" x14ac:dyDescent="0.2">
      <c r="A240" s="49">
        <v>4</v>
      </c>
      <c r="B240" s="50"/>
      <c r="C240" s="51"/>
      <c r="D240" s="52" t="s">
        <v>139</v>
      </c>
      <c r="E240" s="45"/>
      <c r="F240" s="46"/>
      <c r="G240" s="47">
        <f t="shared" ref="G240:I241" si="75">G239</f>
        <v>70000</v>
      </c>
      <c r="H240" s="47">
        <f t="shared" si="75"/>
        <v>10000</v>
      </c>
      <c r="I240" s="47">
        <f t="shared" si="75"/>
        <v>20000</v>
      </c>
    </row>
    <row r="241" spans="1:9" ht="28" x14ac:dyDescent="0.2">
      <c r="A241" s="53">
        <v>42</v>
      </c>
      <c r="B241" s="54"/>
      <c r="C241" s="55"/>
      <c r="D241" s="52" t="s">
        <v>49</v>
      </c>
      <c r="E241" s="45"/>
      <c r="F241" s="46"/>
      <c r="G241" s="47">
        <f t="shared" si="75"/>
        <v>70000</v>
      </c>
      <c r="H241" s="47">
        <f t="shared" si="75"/>
        <v>10000</v>
      </c>
      <c r="I241" s="47">
        <f t="shared" si="75"/>
        <v>20000</v>
      </c>
    </row>
    <row r="242" spans="1:9" ht="28" x14ac:dyDescent="0.2">
      <c r="A242" s="68" t="s">
        <v>207</v>
      </c>
      <c r="B242" s="69"/>
      <c r="C242" s="70"/>
      <c r="D242" s="37" t="s">
        <v>206</v>
      </c>
      <c r="E242" s="38"/>
      <c r="F242" s="39">
        <v>0</v>
      </c>
      <c r="G242" s="56">
        <v>50000</v>
      </c>
      <c r="H242" s="56">
        <v>30000</v>
      </c>
      <c r="I242" s="56">
        <v>30000</v>
      </c>
    </row>
    <row r="243" spans="1:9" x14ac:dyDescent="0.2">
      <c r="A243" s="65" t="s">
        <v>141</v>
      </c>
      <c r="B243" s="66"/>
      <c r="C243" s="67"/>
      <c r="D243" s="44" t="s">
        <v>20</v>
      </c>
      <c r="E243" s="45"/>
      <c r="F243" s="46"/>
      <c r="G243" s="47">
        <v>10000</v>
      </c>
      <c r="H243" s="47">
        <v>10000</v>
      </c>
      <c r="I243" s="47">
        <v>10000</v>
      </c>
    </row>
    <row r="244" spans="1:9" ht="28" x14ac:dyDescent="0.2">
      <c r="A244" s="49">
        <v>4</v>
      </c>
      <c r="B244" s="50"/>
      <c r="C244" s="51"/>
      <c r="D244" s="52" t="s">
        <v>139</v>
      </c>
      <c r="E244" s="45"/>
      <c r="F244" s="46"/>
      <c r="G244" s="47">
        <f>G243</f>
        <v>10000</v>
      </c>
      <c r="H244" s="47">
        <v>10000</v>
      </c>
      <c r="I244" s="47">
        <v>10000</v>
      </c>
    </row>
    <row r="245" spans="1:9" ht="28" x14ac:dyDescent="0.2">
      <c r="A245" s="53">
        <v>42</v>
      </c>
      <c r="B245" s="54"/>
      <c r="C245" s="55"/>
      <c r="D245" s="52" t="s">
        <v>49</v>
      </c>
      <c r="E245" s="45"/>
      <c r="F245" s="46"/>
      <c r="G245" s="47">
        <f>G244</f>
        <v>10000</v>
      </c>
      <c r="H245" s="47">
        <v>10000</v>
      </c>
      <c r="I245" s="47">
        <v>10000</v>
      </c>
    </row>
    <row r="246" spans="1:9" x14ac:dyDescent="0.2">
      <c r="A246" s="65" t="s">
        <v>146</v>
      </c>
      <c r="B246" s="66"/>
      <c r="C246" s="67"/>
      <c r="D246" s="44" t="s">
        <v>147</v>
      </c>
      <c r="E246" s="45"/>
      <c r="F246" s="46"/>
      <c r="G246" s="47">
        <f>G242-G243</f>
        <v>40000</v>
      </c>
      <c r="H246" s="47">
        <f t="shared" ref="H246:I246" si="76">H242-H243</f>
        <v>20000</v>
      </c>
      <c r="I246" s="47">
        <f t="shared" si="76"/>
        <v>20000</v>
      </c>
    </row>
    <row r="247" spans="1:9" ht="28" x14ac:dyDescent="0.2">
      <c r="A247" s="49">
        <v>4</v>
      </c>
      <c r="B247" s="50"/>
      <c r="C247" s="51"/>
      <c r="D247" s="52" t="s">
        <v>139</v>
      </c>
      <c r="E247" s="45"/>
      <c r="F247" s="46"/>
      <c r="G247" s="47">
        <f>G246</f>
        <v>40000</v>
      </c>
      <c r="H247" s="47">
        <f>H246</f>
        <v>20000</v>
      </c>
      <c r="I247" s="47">
        <f>I246</f>
        <v>20000</v>
      </c>
    </row>
    <row r="248" spans="1:9" ht="28" x14ac:dyDescent="0.2">
      <c r="A248" s="53">
        <v>42</v>
      </c>
      <c r="B248" s="54"/>
      <c r="C248" s="55"/>
      <c r="D248" s="52" t="s">
        <v>49</v>
      </c>
      <c r="E248" s="45"/>
      <c r="F248" s="46"/>
      <c r="G248" s="47">
        <f>SUM(G247)</f>
        <v>40000</v>
      </c>
      <c r="H248" s="47">
        <f>H247</f>
        <v>20000</v>
      </c>
      <c r="I248" s="47">
        <f>I247</f>
        <v>20000</v>
      </c>
    </row>
    <row r="249" spans="1:9" ht="28" x14ac:dyDescent="0.2">
      <c r="A249" s="68" t="s">
        <v>208</v>
      </c>
      <c r="B249" s="69"/>
      <c r="C249" s="70"/>
      <c r="D249" s="37" t="s">
        <v>307</v>
      </c>
      <c r="E249" s="38"/>
      <c r="F249" s="39">
        <v>26246.63</v>
      </c>
      <c r="G249" s="56">
        <v>40000</v>
      </c>
      <c r="H249" s="56">
        <v>30000</v>
      </c>
      <c r="I249" s="56">
        <v>15000</v>
      </c>
    </row>
    <row r="250" spans="1:9" x14ac:dyDescent="0.2">
      <c r="A250" s="65" t="s">
        <v>141</v>
      </c>
      <c r="B250" s="66"/>
      <c r="C250" s="67"/>
      <c r="D250" s="44" t="s">
        <v>20</v>
      </c>
      <c r="E250" s="45"/>
      <c r="F250" s="46"/>
      <c r="G250" s="47">
        <v>5000</v>
      </c>
      <c r="H250" s="47">
        <v>5000</v>
      </c>
      <c r="I250" s="47">
        <v>5000</v>
      </c>
    </row>
    <row r="251" spans="1:9" ht="28" x14ac:dyDescent="0.2">
      <c r="A251" s="49">
        <v>4</v>
      </c>
      <c r="B251" s="50"/>
      <c r="C251" s="51"/>
      <c r="D251" s="52" t="s">
        <v>139</v>
      </c>
      <c r="E251" s="45"/>
      <c r="F251" s="46"/>
      <c r="G251" s="47">
        <v>5000</v>
      </c>
      <c r="H251" s="47">
        <v>5000</v>
      </c>
      <c r="I251" s="47">
        <v>5000</v>
      </c>
    </row>
    <row r="252" spans="1:9" ht="28" x14ac:dyDescent="0.2">
      <c r="A252" s="53">
        <v>42</v>
      </c>
      <c r="B252" s="54"/>
      <c r="C252" s="55"/>
      <c r="D252" s="52" t="s">
        <v>49</v>
      </c>
      <c r="E252" s="45"/>
      <c r="F252" s="46"/>
      <c r="G252" s="47">
        <v>5000</v>
      </c>
      <c r="H252" s="47">
        <v>5000</v>
      </c>
      <c r="I252" s="47">
        <v>5000</v>
      </c>
    </row>
    <row r="253" spans="1:9" x14ac:dyDescent="0.2">
      <c r="A253" s="65" t="s">
        <v>146</v>
      </c>
      <c r="B253" s="66"/>
      <c r="C253" s="67"/>
      <c r="D253" s="44" t="s">
        <v>147</v>
      </c>
      <c r="E253" s="45"/>
      <c r="F253" s="46"/>
      <c r="G253" s="47">
        <f>G249-G250</f>
        <v>35000</v>
      </c>
      <c r="H253" s="47">
        <f t="shared" ref="H253:I253" si="77">H249-H250</f>
        <v>25000</v>
      </c>
      <c r="I253" s="47">
        <f t="shared" si="77"/>
        <v>10000</v>
      </c>
    </row>
    <row r="254" spans="1:9" ht="28" x14ac:dyDescent="0.2">
      <c r="A254" s="49">
        <v>4</v>
      </c>
      <c r="B254" s="50"/>
      <c r="C254" s="51"/>
      <c r="D254" s="52" t="s">
        <v>139</v>
      </c>
      <c r="E254" s="45"/>
      <c r="F254" s="46"/>
      <c r="G254" s="47">
        <f>G253</f>
        <v>35000</v>
      </c>
      <c r="H254" s="47">
        <v>25000</v>
      </c>
      <c r="I254" s="47">
        <f>I253</f>
        <v>10000</v>
      </c>
    </row>
    <row r="255" spans="1:9" ht="28" x14ac:dyDescent="0.2">
      <c r="A255" s="53">
        <v>42</v>
      </c>
      <c r="B255" s="54"/>
      <c r="C255" s="55"/>
      <c r="D255" s="52" t="s">
        <v>49</v>
      </c>
      <c r="E255" s="45"/>
      <c r="F255" s="46"/>
      <c r="G255" s="47">
        <f>G254</f>
        <v>35000</v>
      </c>
      <c r="H255" s="47">
        <v>25000</v>
      </c>
      <c r="I255" s="47">
        <f>I254</f>
        <v>10000</v>
      </c>
    </row>
    <row r="256" spans="1:9" ht="28" x14ac:dyDescent="0.2">
      <c r="A256" s="68" t="s">
        <v>209</v>
      </c>
      <c r="B256" s="69"/>
      <c r="C256" s="70"/>
      <c r="D256" s="37" t="s">
        <v>316</v>
      </c>
      <c r="E256" s="38"/>
      <c r="F256" s="39">
        <v>26246.63</v>
      </c>
      <c r="G256" s="56">
        <v>25000</v>
      </c>
      <c r="H256" s="56">
        <v>50000</v>
      </c>
      <c r="I256" s="56">
        <v>100000</v>
      </c>
    </row>
    <row r="257" spans="1:9" x14ac:dyDescent="0.2">
      <c r="A257" s="65" t="s">
        <v>141</v>
      </c>
      <c r="B257" s="66"/>
      <c r="C257" s="67"/>
      <c r="D257" s="44" t="s">
        <v>20</v>
      </c>
      <c r="E257" s="45"/>
      <c r="F257" s="46"/>
      <c r="G257" s="47">
        <v>5000</v>
      </c>
      <c r="H257" s="47">
        <v>5000</v>
      </c>
      <c r="I257" s="47">
        <v>5000</v>
      </c>
    </row>
    <row r="258" spans="1:9" ht="28" x14ac:dyDescent="0.2">
      <c r="A258" s="49">
        <v>4</v>
      </c>
      <c r="B258" s="50"/>
      <c r="C258" s="51"/>
      <c r="D258" s="52" t="s">
        <v>139</v>
      </c>
      <c r="E258" s="45"/>
      <c r="F258" s="46"/>
      <c r="G258" s="47">
        <v>5000</v>
      </c>
      <c r="H258" s="47">
        <v>5000</v>
      </c>
      <c r="I258" s="47">
        <v>5000</v>
      </c>
    </row>
    <row r="259" spans="1:9" ht="28" x14ac:dyDescent="0.2">
      <c r="A259" s="53">
        <v>42</v>
      </c>
      <c r="B259" s="54"/>
      <c r="C259" s="55"/>
      <c r="D259" s="52" t="s">
        <v>49</v>
      </c>
      <c r="E259" s="45"/>
      <c r="F259" s="46"/>
      <c r="G259" s="47">
        <v>5000</v>
      </c>
      <c r="H259" s="47">
        <v>5000</v>
      </c>
      <c r="I259" s="47">
        <v>5000</v>
      </c>
    </row>
    <row r="260" spans="1:9" x14ac:dyDescent="0.2">
      <c r="A260" s="65" t="s">
        <v>146</v>
      </c>
      <c r="B260" s="66"/>
      <c r="C260" s="67"/>
      <c r="D260" s="44" t="s">
        <v>147</v>
      </c>
      <c r="E260" s="45"/>
      <c r="F260" s="46"/>
      <c r="G260" s="47">
        <f>G256-G257</f>
        <v>20000</v>
      </c>
      <c r="H260" s="47">
        <f t="shared" ref="H260:I260" si="78">H256-H257</f>
        <v>45000</v>
      </c>
      <c r="I260" s="47">
        <f t="shared" si="78"/>
        <v>95000</v>
      </c>
    </row>
    <row r="261" spans="1:9" ht="28" x14ac:dyDescent="0.2">
      <c r="A261" s="49">
        <v>4</v>
      </c>
      <c r="B261" s="50"/>
      <c r="C261" s="51"/>
      <c r="D261" s="52" t="s">
        <v>139</v>
      </c>
      <c r="E261" s="45"/>
      <c r="F261" s="46"/>
      <c r="G261" s="47">
        <f>G260</f>
        <v>20000</v>
      </c>
      <c r="H261" s="47">
        <v>45000</v>
      </c>
      <c r="I261" s="47">
        <f>I260</f>
        <v>95000</v>
      </c>
    </row>
    <row r="262" spans="1:9" ht="28" x14ac:dyDescent="0.2">
      <c r="A262" s="53">
        <v>42</v>
      </c>
      <c r="B262" s="54"/>
      <c r="C262" s="55"/>
      <c r="D262" s="52" t="s">
        <v>49</v>
      </c>
      <c r="E262" s="45"/>
      <c r="F262" s="46"/>
      <c r="G262" s="47">
        <f>G261</f>
        <v>20000</v>
      </c>
      <c r="H262" s="47">
        <v>45000</v>
      </c>
      <c r="I262" s="47">
        <f>I261</f>
        <v>95000</v>
      </c>
    </row>
    <row r="263" spans="1:9" ht="28" x14ac:dyDescent="0.2">
      <c r="A263" s="68" t="s">
        <v>211</v>
      </c>
      <c r="B263" s="69"/>
      <c r="C263" s="70"/>
      <c r="D263" s="37" t="s">
        <v>313</v>
      </c>
      <c r="E263" s="74"/>
      <c r="F263" s="39">
        <v>7312.5</v>
      </c>
      <c r="G263" s="56">
        <v>20000</v>
      </c>
      <c r="H263" s="56">
        <v>30000</v>
      </c>
      <c r="I263" s="56">
        <v>30000</v>
      </c>
    </row>
    <row r="264" spans="1:9" x14ac:dyDescent="0.2">
      <c r="A264" s="65" t="s">
        <v>141</v>
      </c>
      <c r="B264" s="66"/>
      <c r="C264" s="67"/>
      <c r="D264" s="44" t="s">
        <v>151</v>
      </c>
      <c r="E264" s="45"/>
      <c r="F264" s="46"/>
      <c r="G264" s="47">
        <v>2000</v>
      </c>
      <c r="H264" s="47">
        <v>2000</v>
      </c>
      <c r="I264" s="47">
        <v>2000</v>
      </c>
    </row>
    <row r="265" spans="1:9" ht="28" x14ac:dyDescent="0.2">
      <c r="A265" s="49">
        <v>4</v>
      </c>
      <c r="B265" s="50"/>
      <c r="C265" s="51"/>
      <c r="D265" s="52" t="s">
        <v>139</v>
      </c>
      <c r="E265" s="45"/>
      <c r="F265" s="46"/>
      <c r="G265" s="47">
        <v>2000</v>
      </c>
      <c r="H265" s="47">
        <v>2000</v>
      </c>
      <c r="I265" s="47">
        <v>2000</v>
      </c>
    </row>
    <row r="266" spans="1:9" ht="28" x14ac:dyDescent="0.2">
      <c r="A266" s="53">
        <v>42</v>
      </c>
      <c r="B266" s="54"/>
      <c r="C266" s="55"/>
      <c r="D266" s="52" t="s">
        <v>49</v>
      </c>
      <c r="E266" s="45"/>
      <c r="F266" s="46"/>
      <c r="G266" s="47">
        <v>2000</v>
      </c>
      <c r="H266" s="47">
        <v>2000</v>
      </c>
      <c r="I266" s="47">
        <v>2000</v>
      </c>
    </row>
    <row r="267" spans="1:9" x14ac:dyDescent="0.2">
      <c r="A267" s="65" t="s">
        <v>146</v>
      </c>
      <c r="B267" s="66"/>
      <c r="C267" s="67"/>
      <c r="D267" s="44" t="s">
        <v>152</v>
      </c>
      <c r="E267" s="45"/>
      <c r="F267" s="46"/>
      <c r="G267" s="47">
        <f>SUM(G263-G264)</f>
        <v>18000</v>
      </c>
      <c r="H267" s="47">
        <f t="shared" ref="H267:I267" si="79">SUM(H263-H264)</f>
        <v>28000</v>
      </c>
      <c r="I267" s="47">
        <f t="shared" si="79"/>
        <v>28000</v>
      </c>
    </row>
    <row r="268" spans="1:9" ht="28" x14ac:dyDescent="0.2">
      <c r="A268" s="49">
        <v>4</v>
      </c>
      <c r="B268" s="50"/>
      <c r="C268" s="51"/>
      <c r="D268" s="52" t="s">
        <v>139</v>
      </c>
      <c r="E268" s="45"/>
      <c r="F268" s="46"/>
      <c r="G268" s="47">
        <f>G267</f>
        <v>18000</v>
      </c>
      <c r="H268" s="47">
        <v>28000</v>
      </c>
      <c r="I268" s="47">
        <f>I267</f>
        <v>28000</v>
      </c>
    </row>
    <row r="269" spans="1:9" ht="28" x14ac:dyDescent="0.2">
      <c r="A269" s="53">
        <v>42</v>
      </c>
      <c r="B269" s="54"/>
      <c r="C269" s="55"/>
      <c r="D269" s="52" t="s">
        <v>49</v>
      </c>
      <c r="E269" s="45"/>
      <c r="F269" s="46"/>
      <c r="G269" s="47">
        <f>G268</f>
        <v>18000</v>
      </c>
      <c r="H269" s="47">
        <v>28000</v>
      </c>
      <c r="I269" s="47">
        <f>I268</f>
        <v>28000</v>
      </c>
    </row>
    <row r="270" spans="1:9" x14ac:dyDescent="0.2">
      <c r="A270" s="68" t="s">
        <v>213</v>
      </c>
      <c r="B270" s="69"/>
      <c r="C270" s="70"/>
      <c r="D270" s="37" t="s">
        <v>210</v>
      </c>
      <c r="E270" s="38"/>
      <c r="F270" s="39">
        <v>0</v>
      </c>
      <c r="G270" s="56">
        <v>10000</v>
      </c>
      <c r="H270" s="56">
        <v>100000</v>
      </c>
      <c r="I270" s="56">
        <v>50000</v>
      </c>
    </row>
    <row r="271" spans="1:9" x14ac:dyDescent="0.2">
      <c r="A271" s="65" t="s">
        <v>141</v>
      </c>
      <c r="B271" s="66"/>
      <c r="C271" s="67"/>
      <c r="D271" s="44" t="s">
        <v>20</v>
      </c>
      <c r="E271" s="45"/>
      <c r="F271" s="46"/>
      <c r="G271" s="47">
        <v>1000</v>
      </c>
      <c r="H271" s="47">
        <v>15000</v>
      </c>
      <c r="I271" s="47">
        <v>5000</v>
      </c>
    </row>
    <row r="272" spans="1:9" ht="28" x14ac:dyDescent="0.2">
      <c r="A272" s="49">
        <v>4</v>
      </c>
      <c r="B272" s="50"/>
      <c r="C272" s="51"/>
      <c r="D272" s="52" t="s">
        <v>139</v>
      </c>
      <c r="E272" s="45"/>
      <c r="F272" s="46"/>
      <c r="G272" s="47">
        <v>1000</v>
      </c>
      <c r="H272" s="47">
        <f>H271</f>
        <v>15000</v>
      </c>
      <c r="I272" s="47">
        <f>I271</f>
        <v>5000</v>
      </c>
    </row>
    <row r="273" spans="1:9" ht="28" x14ac:dyDescent="0.2">
      <c r="A273" s="53">
        <v>42</v>
      </c>
      <c r="B273" s="54"/>
      <c r="C273" s="55"/>
      <c r="D273" s="52" t="s">
        <v>148</v>
      </c>
      <c r="E273" s="45"/>
      <c r="F273" s="46"/>
      <c r="G273" s="47">
        <v>1000</v>
      </c>
      <c r="H273" s="47">
        <f>H272</f>
        <v>15000</v>
      </c>
      <c r="I273" s="47">
        <f>I272</f>
        <v>5000</v>
      </c>
    </row>
    <row r="274" spans="1:9" x14ac:dyDescent="0.2">
      <c r="A274" s="65" t="s">
        <v>146</v>
      </c>
      <c r="B274" s="66"/>
      <c r="C274" s="67"/>
      <c r="D274" s="44" t="s">
        <v>147</v>
      </c>
      <c r="E274" s="45"/>
      <c r="F274" s="46"/>
      <c r="G274" s="47">
        <f>SUM(G270-G271)</f>
        <v>9000</v>
      </c>
      <c r="H274" s="47">
        <f t="shared" ref="H274:I274" si="80">SUM(H270-H271)</f>
        <v>85000</v>
      </c>
      <c r="I274" s="47">
        <f t="shared" si="80"/>
        <v>45000</v>
      </c>
    </row>
    <row r="275" spans="1:9" ht="28" x14ac:dyDescent="0.2">
      <c r="A275" s="49">
        <v>4</v>
      </c>
      <c r="B275" s="50"/>
      <c r="C275" s="51"/>
      <c r="D275" s="52" t="s">
        <v>139</v>
      </c>
      <c r="E275" s="45"/>
      <c r="F275" s="46"/>
      <c r="G275" s="47">
        <v>9000</v>
      </c>
      <c r="H275" s="47">
        <f>H274</f>
        <v>85000</v>
      </c>
      <c r="I275" s="47">
        <f>I274</f>
        <v>45000</v>
      </c>
    </row>
    <row r="276" spans="1:9" ht="28" x14ac:dyDescent="0.2">
      <c r="A276" s="53">
        <v>42</v>
      </c>
      <c r="B276" s="54"/>
      <c r="C276" s="55"/>
      <c r="D276" s="52" t="s">
        <v>49</v>
      </c>
      <c r="E276" s="45"/>
      <c r="F276" s="46"/>
      <c r="G276" s="47">
        <v>9000</v>
      </c>
      <c r="H276" s="47">
        <f>H275</f>
        <v>85000</v>
      </c>
      <c r="I276" s="47">
        <f>I275</f>
        <v>45000</v>
      </c>
    </row>
    <row r="277" spans="1:9" ht="28" x14ac:dyDescent="0.2">
      <c r="A277" s="68" t="s">
        <v>215</v>
      </c>
      <c r="B277" s="69"/>
      <c r="C277" s="70"/>
      <c r="D277" s="37" t="s">
        <v>212</v>
      </c>
      <c r="E277" s="38"/>
      <c r="F277" s="39">
        <v>0</v>
      </c>
      <c r="G277" s="56">
        <v>20000</v>
      </c>
      <c r="H277" s="56">
        <v>45000</v>
      </c>
      <c r="I277" s="56">
        <v>65000</v>
      </c>
    </row>
    <row r="278" spans="1:9" x14ac:dyDescent="0.2">
      <c r="A278" s="65" t="s">
        <v>141</v>
      </c>
      <c r="B278" s="66"/>
      <c r="C278" s="67"/>
      <c r="D278" s="44" t="s">
        <v>20</v>
      </c>
      <c r="E278" s="45"/>
      <c r="F278" s="46"/>
      <c r="G278" s="47">
        <v>15000</v>
      </c>
      <c r="H278" s="47">
        <v>5000</v>
      </c>
      <c r="I278" s="47">
        <v>5000</v>
      </c>
    </row>
    <row r="279" spans="1:9" ht="28" x14ac:dyDescent="0.2">
      <c r="A279" s="49">
        <v>4</v>
      </c>
      <c r="B279" s="50"/>
      <c r="C279" s="51"/>
      <c r="D279" s="52" t="s">
        <v>139</v>
      </c>
      <c r="E279" s="45"/>
      <c r="F279" s="46"/>
      <c r="G279" s="47">
        <f>G278</f>
        <v>15000</v>
      </c>
      <c r="H279" s="47">
        <v>5000</v>
      </c>
      <c r="I279" s="47">
        <v>5000</v>
      </c>
    </row>
    <row r="280" spans="1:9" ht="28" x14ac:dyDescent="0.2">
      <c r="A280" s="53">
        <v>42</v>
      </c>
      <c r="B280" s="54"/>
      <c r="C280" s="55"/>
      <c r="D280" s="52" t="s">
        <v>49</v>
      </c>
      <c r="E280" s="45"/>
      <c r="F280" s="46"/>
      <c r="G280" s="47">
        <f>G279</f>
        <v>15000</v>
      </c>
      <c r="H280" s="47">
        <v>5000</v>
      </c>
      <c r="I280" s="47">
        <v>5000</v>
      </c>
    </row>
    <row r="281" spans="1:9" x14ac:dyDescent="0.2">
      <c r="A281" s="65" t="s">
        <v>146</v>
      </c>
      <c r="B281" s="66"/>
      <c r="C281" s="67"/>
      <c r="D281" s="44" t="s">
        <v>147</v>
      </c>
      <c r="E281" s="45"/>
      <c r="F281" s="46"/>
      <c r="G281" s="47">
        <f>G277-G278</f>
        <v>5000</v>
      </c>
      <c r="H281" s="47">
        <f t="shared" ref="H281:I281" si="81">H277-H278</f>
        <v>40000</v>
      </c>
      <c r="I281" s="47">
        <f t="shared" si="81"/>
        <v>60000</v>
      </c>
    </row>
    <row r="282" spans="1:9" ht="28" x14ac:dyDescent="0.2">
      <c r="A282" s="49">
        <v>4</v>
      </c>
      <c r="B282" s="50"/>
      <c r="C282" s="51"/>
      <c r="D282" s="52" t="s">
        <v>139</v>
      </c>
      <c r="E282" s="45"/>
      <c r="F282" s="46"/>
      <c r="G282" s="47">
        <f t="shared" ref="G282:I283" si="82">G281</f>
        <v>5000</v>
      </c>
      <c r="H282" s="47">
        <f t="shared" si="82"/>
        <v>40000</v>
      </c>
      <c r="I282" s="47">
        <f t="shared" si="82"/>
        <v>60000</v>
      </c>
    </row>
    <row r="283" spans="1:9" ht="28" x14ac:dyDescent="0.2">
      <c r="A283" s="53">
        <v>42</v>
      </c>
      <c r="B283" s="54"/>
      <c r="C283" s="55"/>
      <c r="D283" s="52" t="s">
        <v>148</v>
      </c>
      <c r="E283" s="45"/>
      <c r="F283" s="46"/>
      <c r="G283" s="47">
        <f t="shared" si="82"/>
        <v>5000</v>
      </c>
      <c r="H283" s="47">
        <f t="shared" si="82"/>
        <v>40000</v>
      </c>
      <c r="I283" s="47">
        <f t="shared" si="82"/>
        <v>60000</v>
      </c>
    </row>
    <row r="284" spans="1:9" ht="13.25" customHeight="1" x14ac:dyDescent="0.2">
      <c r="A284" s="68" t="s">
        <v>320</v>
      </c>
      <c r="B284" s="69"/>
      <c r="C284" s="70"/>
      <c r="D284" s="37" t="s">
        <v>214</v>
      </c>
      <c r="E284" s="38"/>
      <c r="F284" s="39">
        <v>5480</v>
      </c>
      <c r="G284" s="56">
        <v>20000</v>
      </c>
      <c r="H284" s="56">
        <f>40000-20000</f>
        <v>20000</v>
      </c>
      <c r="I284" s="56">
        <f>60000-25000</f>
        <v>35000</v>
      </c>
    </row>
    <row r="285" spans="1:9" x14ac:dyDescent="0.2">
      <c r="A285" s="65" t="s">
        <v>141</v>
      </c>
      <c r="B285" s="66"/>
      <c r="C285" s="67"/>
      <c r="D285" s="44" t="s">
        <v>20</v>
      </c>
      <c r="E285" s="45"/>
      <c r="F285" s="46"/>
      <c r="G285" s="47">
        <v>5000</v>
      </c>
      <c r="H285" s="47">
        <v>5000</v>
      </c>
      <c r="I285" s="47">
        <v>15000</v>
      </c>
    </row>
    <row r="286" spans="1:9" ht="25.5" customHeight="1" x14ac:dyDescent="0.2">
      <c r="A286" s="49">
        <v>4</v>
      </c>
      <c r="B286" s="50"/>
      <c r="C286" s="51"/>
      <c r="D286" s="52" t="s">
        <v>139</v>
      </c>
      <c r="E286" s="45"/>
      <c r="F286" s="46"/>
      <c r="G286" s="47">
        <v>5000</v>
      </c>
      <c r="H286" s="47">
        <v>5000</v>
      </c>
      <c r="I286" s="47">
        <f>I285</f>
        <v>15000</v>
      </c>
    </row>
    <row r="287" spans="1:9" ht="25.5" customHeight="1" x14ac:dyDescent="0.2">
      <c r="A287" s="53">
        <v>42</v>
      </c>
      <c r="B287" s="54"/>
      <c r="C287" s="55"/>
      <c r="D287" s="52" t="s">
        <v>49</v>
      </c>
      <c r="E287" s="45"/>
      <c r="F287" s="46"/>
      <c r="G287" s="47">
        <v>5000</v>
      </c>
      <c r="H287" s="47">
        <v>5000</v>
      </c>
      <c r="I287" s="47">
        <f>I286</f>
        <v>15000</v>
      </c>
    </row>
    <row r="288" spans="1:9" x14ac:dyDescent="0.2">
      <c r="A288" s="65" t="s">
        <v>146</v>
      </c>
      <c r="B288" s="66"/>
      <c r="C288" s="67"/>
      <c r="D288" s="44" t="s">
        <v>152</v>
      </c>
      <c r="E288" s="45"/>
      <c r="F288" s="46"/>
      <c r="G288" s="47">
        <f>G284-G285</f>
        <v>15000</v>
      </c>
      <c r="H288" s="47">
        <f t="shared" ref="H288:I288" si="83">H284-H285</f>
        <v>15000</v>
      </c>
      <c r="I288" s="47">
        <f t="shared" si="83"/>
        <v>20000</v>
      </c>
    </row>
    <row r="289" spans="1:9" ht="28" x14ac:dyDescent="0.2">
      <c r="A289" s="49">
        <v>4</v>
      </c>
      <c r="B289" s="50"/>
      <c r="C289" s="51"/>
      <c r="D289" s="52" t="s">
        <v>139</v>
      </c>
      <c r="E289" s="45"/>
      <c r="F289" s="46"/>
      <c r="G289" s="47">
        <v>15000</v>
      </c>
      <c r="H289" s="47">
        <f>H288</f>
        <v>15000</v>
      </c>
      <c r="I289" s="47">
        <f>I288</f>
        <v>20000</v>
      </c>
    </row>
    <row r="290" spans="1:9" ht="28" x14ac:dyDescent="0.2">
      <c r="A290" s="53">
        <v>42</v>
      </c>
      <c r="B290" s="54"/>
      <c r="C290" s="55"/>
      <c r="D290" s="52" t="s">
        <v>49</v>
      </c>
      <c r="E290" s="45"/>
      <c r="F290" s="46"/>
      <c r="G290" s="47">
        <v>15000</v>
      </c>
      <c r="H290" s="47">
        <f>H289</f>
        <v>15000</v>
      </c>
      <c r="I290" s="47">
        <f>I289</f>
        <v>20000</v>
      </c>
    </row>
    <row r="291" spans="1:9" ht="28" x14ac:dyDescent="0.2">
      <c r="A291" s="68" t="s">
        <v>217</v>
      </c>
      <c r="B291" s="69"/>
      <c r="C291" s="70"/>
      <c r="D291" s="37" t="s">
        <v>216</v>
      </c>
      <c r="E291" s="38"/>
      <c r="F291" s="39">
        <v>4270.84</v>
      </c>
      <c r="G291" s="56">
        <v>30000</v>
      </c>
      <c r="H291" s="56">
        <f>50000-10000</f>
        <v>40000</v>
      </c>
      <c r="I291" s="56">
        <f>70000-10000</f>
        <v>60000</v>
      </c>
    </row>
    <row r="292" spans="1:9" x14ac:dyDescent="0.2">
      <c r="A292" s="65" t="s">
        <v>149</v>
      </c>
      <c r="B292" s="66"/>
      <c r="C292" s="67"/>
      <c r="D292" s="44" t="s">
        <v>20</v>
      </c>
      <c r="E292" s="45"/>
      <c r="F292" s="46"/>
      <c r="G292" s="47">
        <v>20000</v>
      </c>
      <c r="H292" s="47">
        <v>20000</v>
      </c>
      <c r="I292" s="48">
        <v>30000</v>
      </c>
    </row>
    <row r="293" spans="1:9" ht="28" x14ac:dyDescent="0.2">
      <c r="A293" s="49">
        <v>4</v>
      </c>
      <c r="B293" s="50"/>
      <c r="C293" s="51"/>
      <c r="D293" s="52" t="s">
        <v>139</v>
      </c>
      <c r="E293" s="45"/>
      <c r="F293" s="46"/>
      <c r="G293" s="47">
        <f>G292</f>
        <v>20000</v>
      </c>
      <c r="H293" s="47">
        <v>20000</v>
      </c>
      <c r="I293" s="48">
        <f>I292</f>
        <v>30000</v>
      </c>
    </row>
    <row r="294" spans="1:9" ht="28" x14ac:dyDescent="0.2">
      <c r="A294" s="53">
        <v>42</v>
      </c>
      <c r="B294" s="54"/>
      <c r="C294" s="55"/>
      <c r="D294" s="52" t="s">
        <v>49</v>
      </c>
      <c r="E294" s="45"/>
      <c r="F294" s="46"/>
      <c r="G294" s="47">
        <f>G293</f>
        <v>20000</v>
      </c>
      <c r="H294" s="47">
        <v>20000</v>
      </c>
      <c r="I294" s="48">
        <f>I293</f>
        <v>30000</v>
      </c>
    </row>
    <row r="295" spans="1:9" x14ac:dyDescent="0.2">
      <c r="A295" s="65" t="s">
        <v>150</v>
      </c>
      <c r="B295" s="66"/>
      <c r="C295" s="67"/>
      <c r="D295" s="44" t="s">
        <v>147</v>
      </c>
      <c r="E295" s="45"/>
      <c r="F295" s="46"/>
      <c r="G295" s="47">
        <f>G291-G292</f>
        <v>10000</v>
      </c>
      <c r="H295" s="47">
        <f>H291-H292</f>
        <v>20000</v>
      </c>
      <c r="I295" s="48">
        <f>I291-I292</f>
        <v>30000</v>
      </c>
    </row>
    <row r="296" spans="1:9" ht="28" x14ac:dyDescent="0.2">
      <c r="A296" s="49">
        <v>4</v>
      </c>
      <c r="B296" s="50"/>
      <c r="C296" s="51"/>
      <c r="D296" s="52" t="s">
        <v>139</v>
      </c>
      <c r="E296" s="45"/>
      <c r="F296" s="46"/>
      <c r="G296" s="47">
        <f t="shared" ref="G296:I297" si="84">G295</f>
        <v>10000</v>
      </c>
      <c r="H296" s="47">
        <f t="shared" si="84"/>
        <v>20000</v>
      </c>
      <c r="I296" s="48">
        <f t="shared" si="84"/>
        <v>30000</v>
      </c>
    </row>
    <row r="297" spans="1:9" ht="28" x14ac:dyDescent="0.2">
      <c r="A297" s="53">
        <v>42</v>
      </c>
      <c r="B297" s="54"/>
      <c r="C297" s="55"/>
      <c r="D297" s="52" t="s">
        <v>148</v>
      </c>
      <c r="E297" s="45"/>
      <c r="F297" s="46"/>
      <c r="G297" s="47">
        <f t="shared" si="84"/>
        <v>10000</v>
      </c>
      <c r="H297" s="47">
        <f t="shared" si="84"/>
        <v>20000</v>
      </c>
      <c r="I297" s="48">
        <f t="shared" si="84"/>
        <v>30000</v>
      </c>
    </row>
    <row r="298" spans="1:9" x14ac:dyDescent="0.2">
      <c r="A298" s="68" t="s">
        <v>321</v>
      </c>
      <c r="B298" s="69"/>
      <c r="C298" s="70"/>
      <c r="D298" s="37" t="s">
        <v>295</v>
      </c>
      <c r="E298" s="38"/>
      <c r="F298" s="39">
        <v>123775.39</v>
      </c>
      <c r="G298" s="56">
        <v>500000</v>
      </c>
      <c r="H298" s="56">
        <v>2400000</v>
      </c>
      <c r="I298" s="56">
        <v>100000</v>
      </c>
    </row>
    <row r="299" spans="1:9" x14ac:dyDescent="0.2">
      <c r="A299" s="65" t="s">
        <v>141</v>
      </c>
      <c r="B299" s="66"/>
      <c r="C299" s="67"/>
      <c r="D299" s="44" t="s">
        <v>20</v>
      </c>
      <c r="E299" s="45"/>
      <c r="F299" s="46"/>
      <c r="G299" s="47">
        <v>74675</v>
      </c>
      <c r="H299" s="47">
        <v>118600</v>
      </c>
      <c r="I299" s="47">
        <v>50000</v>
      </c>
    </row>
    <row r="300" spans="1:9" ht="28" x14ac:dyDescent="0.2">
      <c r="A300" s="49">
        <v>4</v>
      </c>
      <c r="B300" s="50"/>
      <c r="C300" s="51"/>
      <c r="D300" s="52" t="s">
        <v>139</v>
      </c>
      <c r="E300" s="45"/>
      <c r="F300" s="46"/>
      <c r="G300" s="47">
        <v>74675</v>
      </c>
      <c r="H300" s="47">
        <f>H299</f>
        <v>118600</v>
      </c>
      <c r="I300" s="47">
        <f>I299</f>
        <v>50000</v>
      </c>
    </row>
    <row r="301" spans="1:9" ht="28" x14ac:dyDescent="0.2">
      <c r="A301" s="53">
        <v>42</v>
      </c>
      <c r="B301" s="54"/>
      <c r="C301" s="55"/>
      <c r="D301" s="52" t="s">
        <v>49</v>
      </c>
      <c r="E301" s="45"/>
      <c r="F301" s="46"/>
      <c r="G301" s="47">
        <v>74675</v>
      </c>
      <c r="H301" s="47">
        <f>H300</f>
        <v>118600</v>
      </c>
      <c r="I301" s="47">
        <f>I300</f>
        <v>50000</v>
      </c>
    </row>
    <row r="302" spans="1:9" x14ac:dyDescent="0.2">
      <c r="A302" s="65" t="s">
        <v>146</v>
      </c>
      <c r="B302" s="66"/>
      <c r="C302" s="67"/>
      <c r="D302" s="44" t="s">
        <v>147</v>
      </c>
      <c r="E302" s="45"/>
      <c r="F302" s="46"/>
      <c r="G302" s="47">
        <f>G298-G299</f>
        <v>425325</v>
      </c>
      <c r="H302" s="47">
        <f t="shared" ref="H302:I302" si="85">H298-H299</f>
        <v>2281400</v>
      </c>
      <c r="I302" s="47">
        <f t="shared" si="85"/>
        <v>50000</v>
      </c>
    </row>
    <row r="303" spans="1:9" ht="28" x14ac:dyDescent="0.2">
      <c r="A303" s="49">
        <v>4</v>
      </c>
      <c r="B303" s="50"/>
      <c r="C303" s="51"/>
      <c r="D303" s="52" t="s">
        <v>139</v>
      </c>
      <c r="E303" s="45"/>
      <c r="F303" s="46"/>
      <c r="G303" s="47">
        <f t="shared" ref="G303:I304" si="86">G302</f>
        <v>425325</v>
      </c>
      <c r="H303" s="47">
        <f t="shared" si="86"/>
        <v>2281400</v>
      </c>
      <c r="I303" s="47">
        <f t="shared" si="86"/>
        <v>50000</v>
      </c>
    </row>
    <row r="304" spans="1:9" ht="28" x14ac:dyDescent="0.2">
      <c r="A304" s="53">
        <v>42</v>
      </c>
      <c r="B304" s="54"/>
      <c r="C304" s="55"/>
      <c r="D304" s="52" t="s">
        <v>148</v>
      </c>
      <c r="E304" s="45"/>
      <c r="F304" s="46"/>
      <c r="G304" s="47">
        <f t="shared" si="86"/>
        <v>425325</v>
      </c>
      <c r="H304" s="47">
        <f t="shared" si="86"/>
        <v>2281400</v>
      </c>
      <c r="I304" s="47">
        <f t="shared" si="86"/>
        <v>50000</v>
      </c>
    </row>
    <row r="305" spans="1:9" ht="42" x14ac:dyDescent="0.2">
      <c r="A305" s="68" t="s">
        <v>322</v>
      </c>
      <c r="B305" s="69"/>
      <c r="C305" s="70"/>
      <c r="D305" s="37" t="s">
        <v>312</v>
      </c>
      <c r="E305" s="74"/>
      <c r="F305" s="39">
        <v>1625</v>
      </c>
      <c r="G305" s="56">
        <v>40000</v>
      </c>
      <c r="H305" s="56">
        <f>40000-10000</f>
        <v>30000</v>
      </c>
      <c r="I305" s="56">
        <v>40000</v>
      </c>
    </row>
    <row r="306" spans="1:9" x14ac:dyDescent="0.2">
      <c r="A306" s="65" t="s">
        <v>141</v>
      </c>
      <c r="B306" s="66"/>
      <c r="C306" s="67"/>
      <c r="D306" s="44" t="s">
        <v>151</v>
      </c>
      <c r="E306" s="45"/>
      <c r="F306" s="46"/>
      <c r="G306" s="47">
        <v>10000</v>
      </c>
      <c r="H306" s="47">
        <v>10000</v>
      </c>
      <c r="I306" s="47">
        <v>10000</v>
      </c>
    </row>
    <row r="307" spans="1:9" ht="28" x14ac:dyDescent="0.2">
      <c r="A307" s="49">
        <v>4</v>
      </c>
      <c r="B307" s="50"/>
      <c r="C307" s="51"/>
      <c r="D307" s="52" t="s">
        <v>139</v>
      </c>
      <c r="E307" s="45"/>
      <c r="F307" s="46"/>
      <c r="G307" s="47">
        <f t="shared" ref="G307:I308" si="87">G306</f>
        <v>10000</v>
      </c>
      <c r="H307" s="47">
        <f t="shared" si="87"/>
        <v>10000</v>
      </c>
      <c r="I307" s="47">
        <f t="shared" si="87"/>
        <v>10000</v>
      </c>
    </row>
    <row r="308" spans="1:9" ht="28" x14ac:dyDescent="0.2">
      <c r="A308" s="53">
        <v>42</v>
      </c>
      <c r="B308" s="54"/>
      <c r="C308" s="55"/>
      <c r="D308" s="52" t="s">
        <v>49</v>
      </c>
      <c r="E308" s="75"/>
      <c r="F308" s="46"/>
      <c r="G308" s="47">
        <f t="shared" si="87"/>
        <v>10000</v>
      </c>
      <c r="H308" s="47">
        <f t="shared" si="87"/>
        <v>10000</v>
      </c>
      <c r="I308" s="47">
        <f t="shared" si="87"/>
        <v>10000</v>
      </c>
    </row>
    <row r="309" spans="1:9" x14ac:dyDescent="0.2">
      <c r="A309" s="65" t="s">
        <v>146</v>
      </c>
      <c r="B309" s="66"/>
      <c r="C309" s="67"/>
      <c r="D309" s="44" t="s">
        <v>152</v>
      </c>
      <c r="E309" s="75"/>
      <c r="F309" s="46"/>
      <c r="G309" s="47">
        <f>G305-G306</f>
        <v>30000</v>
      </c>
      <c r="H309" s="47">
        <f t="shared" ref="H309:I309" si="88">H305-H306</f>
        <v>20000</v>
      </c>
      <c r="I309" s="47">
        <f t="shared" si="88"/>
        <v>30000</v>
      </c>
    </row>
    <row r="310" spans="1:9" ht="28" x14ac:dyDescent="0.2">
      <c r="A310" s="49">
        <v>4</v>
      </c>
      <c r="B310" s="50"/>
      <c r="C310" s="51"/>
      <c r="D310" s="52" t="s">
        <v>139</v>
      </c>
      <c r="E310" s="75"/>
      <c r="F310" s="46"/>
      <c r="G310" s="47">
        <f t="shared" ref="G310:I311" si="89">G309</f>
        <v>30000</v>
      </c>
      <c r="H310" s="47">
        <f t="shared" si="89"/>
        <v>20000</v>
      </c>
      <c r="I310" s="47">
        <f t="shared" si="89"/>
        <v>30000</v>
      </c>
    </row>
    <row r="311" spans="1:9" ht="28" x14ac:dyDescent="0.2">
      <c r="A311" s="53">
        <v>42</v>
      </c>
      <c r="B311" s="54"/>
      <c r="C311" s="55"/>
      <c r="D311" s="52" t="s">
        <v>49</v>
      </c>
      <c r="E311" s="75"/>
      <c r="F311" s="46"/>
      <c r="G311" s="47">
        <f t="shared" si="89"/>
        <v>30000</v>
      </c>
      <c r="H311" s="47">
        <f t="shared" si="89"/>
        <v>20000</v>
      </c>
      <c r="I311" s="47">
        <f t="shared" si="89"/>
        <v>30000</v>
      </c>
    </row>
    <row r="312" spans="1:9" x14ac:dyDescent="0.2">
      <c r="A312" s="68" t="s">
        <v>323</v>
      </c>
      <c r="B312" s="69"/>
      <c r="C312" s="70"/>
      <c r="D312" s="37" t="s">
        <v>309</v>
      </c>
      <c r="E312" s="38"/>
      <c r="F312" s="39">
        <v>50322.76</v>
      </c>
      <c r="G312" s="76">
        <f>30000-10000</f>
        <v>20000</v>
      </c>
      <c r="H312" s="76">
        <v>10000</v>
      </c>
      <c r="I312" s="76">
        <v>0</v>
      </c>
    </row>
    <row r="313" spans="1:9" ht="15" customHeight="1" x14ac:dyDescent="0.2">
      <c r="A313" s="65" t="s">
        <v>141</v>
      </c>
      <c r="B313" s="66"/>
      <c r="C313" s="67"/>
      <c r="D313" s="44" t="s">
        <v>151</v>
      </c>
      <c r="E313" s="45"/>
      <c r="F313" s="46"/>
      <c r="G313" s="47">
        <v>2000</v>
      </c>
      <c r="H313" s="47">
        <v>2000</v>
      </c>
      <c r="I313" s="47">
        <v>0</v>
      </c>
    </row>
    <row r="314" spans="1:9" ht="28" x14ac:dyDescent="0.2">
      <c r="A314" s="49">
        <v>4</v>
      </c>
      <c r="B314" s="50"/>
      <c r="C314" s="51"/>
      <c r="D314" s="52" t="s">
        <v>139</v>
      </c>
      <c r="E314" s="45"/>
      <c r="F314" s="46"/>
      <c r="G314" s="47">
        <v>2000</v>
      </c>
      <c r="H314" s="47">
        <v>2000</v>
      </c>
      <c r="I314" s="47">
        <f>I313</f>
        <v>0</v>
      </c>
    </row>
    <row r="315" spans="1:9" ht="28" x14ac:dyDescent="0.2">
      <c r="A315" s="53">
        <v>42</v>
      </c>
      <c r="B315" s="54"/>
      <c r="C315" s="55"/>
      <c r="D315" s="52" t="s">
        <v>49</v>
      </c>
      <c r="E315" s="45"/>
      <c r="F315" s="46"/>
      <c r="G315" s="47">
        <v>2000</v>
      </c>
      <c r="H315" s="47">
        <v>2000</v>
      </c>
      <c r="I315" s="47">
        <f>I314</f>
        <v>0</v>
      </c>
    </row>
    <row r="316" spans="1:9" x14ac:dyDescent="0.2">
      <c r="A316" s="65" t="s">
        <v>146</v>
      </c>
      <c r="B316" s="66"/>
      <c r="C316" s="67"/>
      <c r="D316" s="44" t="s">
        <v>152</v>
      </c>
      <c r="E316" s="45"/>
      <c r="F316" s="46"/>
      <c r="G316" s="47">
        <f>SUM(G312-G313)</f>
        <v>18000</v>
      </c>
      <c r="H316" s="47">
        <f t="shared" ref="H316:I316" si="90">SUM(H312-H313)</f>
        <v>8000</v>
      </c>
      <c r="I316" s="47">
        <f t="shared" si="90"/>
        <v>0</v>
      </c>
    </row>
    <row r="317" spans="1:9" ht="28" x14ac:dyDescent="0.2">
      <c r="A317" s="49">
        <v>4</v>
      </c>
      <c r="B317" s="50"/>
      <c r="C317" s="51"/>
      <c r="D317" s="52" t="s">
        <v>139</v>
      </c>
      <c r="E317" s="45"/>
      <c r="F317" s="46"/>
      <c r="G317" s="47">
        <f>G316</f>
        <v>18000</v>
      </c>
      <c r="H317" s="47">
        <v>8000</v>
      </c>
      <c r="I317" s="47">
        <v>0</v>
      </c>
    </row>
    <row r="318" spans="1:9" ht="28" x14ac:dyDescent="0.2">
      <c r="A318" s="53">
        <v>42</v>
      </c>
      <c r="B318" s="54"/>
      <c r="C318" s="55"/>
      <c r="D318" s="52" t="s">
        <v>49</v>
      </c>
      <c r="E318" s="45"/>
      <c r="F318" s="46"/>
      <c r="G318" s="47">
        <f>G317</f>
        <v>18000</v>
      </c>
      <c r="H318" s="47">
        <v>8000</v>
      </c>
      <c r="I318" s="47">
        <v>0</v>
      </c>
    </row>
    <row r="319" spans="1:9" ht="26.5" customHeight="1" x14ac:dyDescent="0.2">
      <c r="A319" s="68" t="s">
        <v>324</v>
      </c>
      <c r="B319" s="69"/>
      <c r="C319" s="70"/>
      <c r="D319" s="37" t="s">
        <v>310</v>
      </c>
      <c r="E319" s="38"/>
      <c r="F319" s="39">
        <v>50322.76</v>
      </c>
      <c r="G319" s="56">
        <v>25000</v>
      </c>
      <c r="H319" s="56">
        <v>5000</v>
      </c>
      <c r="I319" s="56">
        <v>0</v>
      </c>
    </row>
    <row r="320" spans="1:9" ht="14.5" customHeight="1" x14ac:dyDescent="0.2">
      <c r="A320" s="65" t="s">
        <v>141</v>
      </c>
      <c r="B320" s="66"/>
      <c r="C320" s="67"/>
      <c r="D320" s="44" t="s">
        <v>151</v>
      </c>
      <c r="E320" s="45"/>
      <c r="F320" s="46"/>
      <c r="G320" s="47">
        <v>2000</v>
      </c>
      <c r="H320" s="47">
        <v>2000</v>
      </c>
      <c r="I320" s="47">
        <v>0</v>
      </c>
    </row>
    <row r="321" spans="1:9" ht="28" x14ac:dyDescent="0.2">
      <c r="A321" s="49">
        <v>4</v>
      </c>
      <c r="B321" s="50"/>
      <c r="C321" s="51"/>
      <c r="D321" s="52" t="s">
        <v>139</v>
      </c>
      <c r="E321" s="45"/>
      <c r="F321" s="46"/>
      <c r="G321" s="47">
        <v>2000</v>
      </c>
      <c r="H321" s="47">
        <v>2000</v>
      </c>
      <c r="I321" s="47">
        <f>I320</f>
        <v>0</v>
      </c>
    </row>
    <row r="322" spans="1:9" ht="28" x14ac:dyDescent="0.2">
      <c r="A322" s="53">
        <v>42</v>
      </c>
      <c r="B322" s="54"/>
      <c r="C322" s="55"/>
      <c r="D322" s="52" t="s">
        <v>49</v>
      </c>
      <c r="E322" s="45"/>
      <c r="F322" s="46"/>
      <c r="G322" s="47">
        <v>2000</v>
      </c>
      <c r="H322" s="47">
        <v>2000</v>
      </c>
      <c r="I322" s="47">
        <v>0</v>
      </c>
    </row>
    <row r="323" spans="1:9" ht="14.5" customHeight="1" x14ac:dyDescent="0.2">
      <c r="A323" s="65" t="s">
        <v>146</v>
      </c>
      <c r="B323" s="66"/>
      <c r="C323" s="67"/>
      <c r="D323" s="44" t="s">
        <v>152</v>
      </c>
      <c r="E323" s="45"/>
      <c r="F323" s="46"/>
      <c r="G323" s="47">
        <f>SUM(G319-G320)</f>
        <v>23000</v>
      </c>
      <c r="H323" s="47">
        <f t="shared" ref="H323:I323" si="91">SUM(H319-H320)</f>
        <v>3000</v>
      </c>
      <c r="I323" s="47">
        <f t="shared" si="91"/>
        <v>0</v>
      </c>
    </row>
    <row r="324" spans="1:9" ht="28" x14ac:dyDescent="0.2">
      <c r="A324" s="49">
        <v>4</v>
      </c>
      <c r="B324" s="50"/>
      <c r="C324" s="51"/>
      <c r="D324" s="52" t="s">
        <v>139</v>
      </c>
      <c r="E324" s="45"/>
      <c r="F324" s="46"/>
      <c r="G324" s="47">
        <f>G323</f>
        <v>23000</v>
      </c>
      <c r="H324" s="47">
        <f>H323</f>
        <v>3000</v>
      </c>
      <c r="I324" s="47">
        <v>0</v>
      </c>
    </row>
    <row r="325" spans="1:9" ht="28" x14ac:dyDescent="0.2">
      <c r="A325" s="53">
        <v>42</v>
      </c>
      <c r="B325" s="54"/>
      <c r="C325" s="55"/>
      <c r="D325" s="52" t="s">
        <v>49</v>
      </c>
      <c r="E325" s="45"/>
      <c r="F325" s="46"/>
      <c r="G325" s="47">
        <f>G324</f>
        <v>23000</v>
      </c>
      <c r="H325" s="47">
        <f>H324</f>
        <v>3000</v>
      </c>
      <c r="I325" s="47">
        <v>0</v>
      </c>
    </row>
    <row r="326" spans="1:9" x14ac:dyDescent="0.2">
      <c r="A326" s="68" t="s">
        <v>325</v>
      </c>
      <c r="B326" s="69"/>
      <c r="C326" s="70"/>
      <c r="D326" s="37" t="s">
        <v>311</v>
      </c>
      <c r="E326" s="38"/>
      <c r="F326" s="39">
        <v>50322.76</v>
      </c>
      <c r="G326" s="56">
        <v>40000</v>
      </c>
      <c r="H326" s="56">
        <f>40000-5000</f>
        <v>35000</v>
      </c>
      <c r="I326" s="56">
        <v>40000</v>
      </c>
    </row>
    <row r="327" spans="1:9" x14ac:dyDescent="0.2">
      <c r="A327" s="65" t="s">
        <v>141</v>
      </c>
      <c r="B327" s="66"/>
      <c r="C327" s="67"/>
      <c r="D327" s="44" t="s">
        <v>151</v>
      </c>
      <c r="E327" s="45"/>
      <c r="F327" s="46"/>
      <c r="G327" s="47">
        <v>2000</v>
      </c>
      <c r="H327" s="47">
        <v>2000</v>
      </c>
      <c r="I327" s="47">
        <v>2000</v>
      </c>
    </row>
    <row r="328" spans="1:9" ht="28" x14ac:dyDescent="0.2">
      <c r="A328" s="49">
        <v>4</v>
      </c>
      <c r="B328" s="50"/>
      <c r="C328" s="51"/>
      <c r="D328" s="52" t="s">
        <v>139</v>
      </c>
      <c r="E328" s="45"/>
      <c r="F328" s="46"/>
      <c r="G328" s="47">
        <v>2000</v>
      </c>
      <c r="H328" s="47">
        <v>2000</v>
      </c>
      <c r="I328" s="47">
        <v>2000</v>
      </c>
    </row>
    <row r="329" spans="1:9" ht="28" x14ac:dyDescent="0.2">
      <c r="A329" s="53">
        <v>42</v>
      </c>
      <c r="B329" s="54"/>
      <c r="C329" s="55"/>
      <c r="D329" s="52" t="s">
        <v>49</v>
      </c>
      <c r="E329" s="45"/>
      <c r="F329" s="46"/>
      <c r="G329" s="47">
        <v>2000</v>
      </c>
      <c r="H329" s="47">
        <v>2000</v>
      </c>
      <c r="I329" s="47">
        <v>2000</v>
      </c>
    </row>
    <row r="330" spans="1:9" x14ac:dyDescent="0.2">
      <c r="A330" s="65" t="s">
        <v>146</v>
      </c>
      <c r="B330" s="66"/>
      <c r="C330" s="67"/>
      <c r="D330" s="44" t="s">
        <v>152</v>
      </c>
      <c r="E330" s="45"/>
      <c r="F330" s="46"/>
      <c r="G330" s="47">
        <f>SUM(G326-G327)</f>
        <v>38000</v>
      </c>
      <c r="H330" s="47">
        <f t="shared" ref="H330:I330" si="92">SUM(H326-H327)</f>
        <v>33000</v>
      </c>
      <c r="I330" s="47">
        <f t="shared" si="92"/>
        <v>38000</v>
      </c>
    </row>
    <row r="331" spans="1:9" ht="28" x14ac:dyDescent="0.2">
      <c r="A331" s="49">
        <v>4</v>
      </c>
      <c r="B331" s="50"/>
      <c r="C331" s="51"/>
      <c r="D331" s="52" t="s">
        <v>139</v>
      </c>
      <c r="E331" s="45"/>
      <c r="F331" s="46"/>
      <c r="G331" s="47">
        <f t="shared" ref="G331:I332" si="93">G330</f>
        <v>38000</v>
      </c>
      <c r="H331" s="47">
        <f t="shared" si="93"/>
        <v>33000</v>
      </c>
      <c r="I331" s="47">
        <f t="shared" si="93"/>
        <v>38000</v>
      </c>
    </row>
    <row r="332" spans="1:9" ht="28" x14ac:dyDescent="0.2">
      <c r="A332" s="53">
        <v>42</v>
      </c>
      <c r="B332" s="54"/>
      <c r="C332" s="55"/>
      <c r="D332" s="52" t="s">
        <v>49</v>
      </c>
      <c r="E332" s="45"/>
      <c r="F332" s="46"/>
      <c r="G332" s="47">
        <f t="shared" si="93"/>
        <v>38000</v>
      </c>
      <c r="H332" s="47">
        <f t="shared" si="93"/>
        <v>33000</v>
      </c>
      <c r="I332" s="47">
        <f t="shared" si="93"/>
        <v>38000</v>
      </c>
    </row>
    <row r="333" spans="1:9" x14ac:dyDescent="0.2">
      <c r="A333" s="68" t="s">
        <v>326</v>
      </c>
      <c r="B333" s="69"/>
      <c r="C333" s="70"/>
      <c r="D333" s="37" t="s">
        <v>238</v>
      </c>
      <c r="E333" s="74"/>
      <c r="F333" s="39">
        <v>6516.06</v>
      </c>
      <c r="G333" s="56">
        <v>10000</v>
      </c>
      <c r="H333" s="56">
        <v>10000</v>
      </c>
      <c r="I333" s="56">
        <v>10000</v>
      </c>
    </row>
    <row r="334" spans="1:9" x14ac:dyDescent="0.2">
      <c r="A334" s="65" t="s">
        <v>141</v>
      </c>
      <c r="B334" s="66"/>
      <c r="C334" s="67"/>
      <c r="D334" s="44" t="s">
        <v>151</v>
      </c>
      <c r="E334" s="45"/>
      <c r="F334" s="46"/>
      <c r="G334" s="47">
        <v>2000</v>
      </c>
      <c r="H334" s="47">
        <v>2000</v>
      </c>
      <c r="I334" s="47">
        <v>2000</v>
      </c>
    </row>
    <row r="335" spans="1:9" ht="28" x14ac:dyDescent="0.2">
      <c r="A335" s="49">
        <v>4</v>
      </c>
      <c r="B335" s="50"/>
      <c r="C335" s="51"/>
      <c r="D335" s="52" t="s">
        <v>139</v>
      </c>
      <c r="E335" s="45"/>
      <c r="F335" s="46"/>
      <c r="G335" s="47">
        <v>2000</v>
      </c>
      <c r="H335" s="47">
        <v>2000</v>
      </c>
      <c r="I335" s="47">
        <v>2000</v>
      </c>
    </row>
    <row r="336" spans="1:9" ht="28" x14ac:dyDescent="0.2">
      <c r="A336" s="53">
        <v>42</v>
      </c>
      <c r="B336" s="54"/>
      <c r="C336" s="55"/>
      <c r="D336" s="52" t="s">
        <v>49</v>
      </c>
      <c r="E336" s="45"/>
      <c r="F336" s="46"/>
      <c r="G336" s="47">
        <v>2000</v>
      </c>
      <c r="H336" s="47">
        <v>2000</v>
      </c>
      <c r="I336" s="47">
        <v>2000</v>
      </c>
    </row>
    <row r="337" spans="1:11" x14ac:dyDescent="0.2">
      <c r="A337" s="65" t="s">
        <v>146</v>
      </c>
      <c r="B337" s="66"/>
      <c r="C337" s="67"/>
      <c r="D337" s="44" t="s">
        <v>152</v>
      </c>
      <c r="E337" s="45"/>
      <c r="F337" s="46"/>
      <c r="G337" s="47">
        <f>SUM(G333-G334)</f>
        <v>8000</v>
      </c>
      <c r="H337" s="47">
        <f t="shared" ref="H337:I337" si="94">SUM(H333-H334)</f>
        <v>8000</v>
      </c>
      <c r="I337" s="47">
        <f t="shared" si="94"/>
        <v>8000</v>
      </c>
    </row>
    <row r="338" spans="1:11" ht="28" x14ac:dyDescent="0.2">
      <c r="A338" s="49">
        <v>4</v>
      </c>
      <c r="B338" s="50"/>
      <c r="C338" s="51"/>
      <c r="D338" s="52" t="s">
        <v>139</v>
      </c>
      <c r="E338" s="45"/>
      <c r="F338" s="46"/>
      <c r="G338" s="47">
        <v>8000</v>
      </c>
      <c r="H338" s="47">
        <v>8000</v>
      </c>
      <c r="I338" s="47">
        <v>8000</v>
      </c>
    </row>
    <row r="339" spans="1:11" ht="28" x14ac:dyDescent="0.2">
      <c r="A339" s="53">
        <v>42</v>
      </c>
      <c r="B339" s="54"/>
      <c r="C339" s="55"/>
      <c r="D339" s="52" t="s">
        <v>49</v>
      </c>
      <c r="E339" s="45"/>
      <c r="F339" s="46"/>
      <c r="G339" s="47">
        <v>8000</v>
      </c>
      <c r="H339" s="47">
        <v>8000</v>
      </c>
      <c r="I339" s="47">
        <v>8000</v>
      </c>
    </row>
    <row r="340" spans="1:11" ht="28" x14ac:dyDescent="0.2">
      <c r="A340" s="68" t="s">
        <v>327</v>
      </c>
      <c r="B340" s="69"/>
      <c r="C340" s="70"/>
      <c r="D340" s="37" t="s">
        <v>259</v>
      </c>
      <c r="E340" s="74"/>
      <c r="F340" s="39">
        <v>0</v>
      </c>
      <c r="G340" s="56">
        <v>10000</v>
      </c>
      <c r="H340" s="56">
        <v>10000</v>
      </c>
      <c r="I340" s="56">
        <v>10000</v>
      </c>
    </row>
    <row r="341" spans="1:11" x14ac:dyDescent="0.2">
      <c r="A341" s="65" t="s">
        <v>141</v>
      </c>
      <c r="B341" s="66"/>
      <c r="C341" s="67"/>
      <c r="D341" s="44" t="s">
        <v>151</v>
      </c>
      <c r="E341" s="45"/>
      <c r="F341" s="46"/>
      <c r="G341" s="47">
        <v>2000</v>
      </c>
      <c r="H341" s="47">
        <v>2000</v>
      </c>
      <c r="I341" s="47">
        <v>2000</v>
      </c>
    </row>
    <row r="342" spans="1:11" ht="28" x14ac:dyDescent="0.2">
      <c r="A342" s="49">
        <v>4</v>
      </c>
      <c r="B342" s="50"/>
      <c r="C342" s="51"/>
      <c r="D342" s="52" t="s">
        <v>139</v>
      </c>
      <c r="E342" s="45"/>
      <c r="F342" s="46"/>
      <c r="G342" s="47">
        <v>2000</v>
      </c>
      <c r="H342" s="47">
        <v>2000</v>
      </c>
      <c r="I342" s="47">
        <v>2000</v>
      </c>
    </row>
    <row r="343" spans="1:11" ht="28" x14ac:dyDescent="0.2">
      <c r="A343" s="53">
        <v>42</v>
      </c>
      <c r="B343" s="54"/>
      <c r="C343" s="55"/>
      <c r="D343" s="52" t="s">
        <v>49</v>
      </c>
      <c r="E343" s="45"/>
      <c r="F343" s="46"/>
      <c r="G343" s="47">
        <v>2000</v>
      </c>
      <c r="H343" s="47">
        <v>2000</v>
      </c>
      <c r="I343" s="47">
        <v>2000</v>
      </c>
    </row>
    <row r="344" spans="1:11" x14ac:dyDescent="0.2">
      <c r="A344" s="65" t="s">
        <v>146</v>
      </c>
      <c r="B344" s="66"/>
      <c r="C344" s="67"/>
      <c r="D344" s="44" t="s">
        <v>152</v>
      </c>
      <c r="E344" s="45"/>
      <c r="F344" s="46"/>
      <c r="G344" s="47">
        <f>SUM(G340-G341)</f>
        <v>8000</v>
      </c>
      <c r="H344" s="47">
        <f t="shared" ref="H344:I344" si="95">SUM(H340-H341)</f>
        <v>8000</v>
      </c>
      <c r="I344" s="47">
        <f t="shared" si="95"/>
        <v>8000</v>
      </c>
    </row>
    <row r="345" spans="1:11" ht="28" x14ac:dyDescent="0.2">
      <c r="A345" s="49">
        <v>4</v>
      </c>
      <c r="B345" s="50"/>
      <c r="C345" s="51"/>
      <c r="D345" s="52" t="s">
        <v>139</v>
      </c>
      <c r="E345" s="45"/>
      <c r="F345" s="46"/>
      <c r="G345" s="47">
        <v>8000</v>
      </c>
      <c r="H345" s="47">
        <f>H344</f>
        <v>8000</v>
      </c>
      <c r="I345" s="47">
        <f>I344</f>
        <v>8000</v>
      </c>
    </row>
    <row r="346" spans="1:11" ht="28" x14ac:dyDescent="0.2">
      <c r="A346" s="53">
        <v>42</v>
      </c>
      <c r="B346" s="54"/>
      <c r="C346" s="55"/>
      <c r="D346" s="52" t="s">
        <v>49</v>
      </c>
      <c r="E346" s="45"/>
      <c r="F346" s="46"/>
      <c r="G346" s="47">
        <v>8000</v>
      </c>
      <c r="H346" s="47">
        <f>H345</f>
        <v>8000</v>
      </c>
      <c r="I346" s="47">
        <f>I345</f>
        <v>8000</v>
      </c>
    </row>
    <row r="347" spans="1:11" ht="26.5" customHeight="1" x14ac:dyDescent="0.2">
      <c r="A347" s="68" t="s">
        <v>333</v>
      </c>
      <c r="B347" s="69"/>
      <c r="C347" s="70"/>
      <c r="D347" s="37" t="s">
        <v>334</v>
      </c>
      <c r="E347" s="74"/>
      <c r="F347" s="39">
        <v>0</v>
      </c>
      <c r="G347" s="56">
        <v>40000</v>
      </c>
      <c r="H347" s="56">
        <v>100000</v>
      </c>
      <c r="I347" s="56">
        <v>100000</v>
      </c>
    </row>
    <row r="348" spans="1:11" ht="15" customHeight="1" x14ac:dyDescent="0.2">
      <c r="A348" s="65" t="s">
        <v>141</v>
      </c>
      <c r="B348" s="66"/>
      <c r="C348" s="67"/>
      <c r="D348" s="44" t="s">
        <v>151</v>
      </c>
      <c r="E348" s="45"/>
      <c r="F348" s="46"/>
      <c r="G348" s="47">
        <v>16920</v>
      </c>
      <c r="H348" s="47">
        <v>5000</v>
      </c>
      <c r="I348" s="47">
        <v>5000</v>
      </c>
      <c r="K348" s="77"/>
    </row>
    <row r="349" spans="1:11" ht="28" x14ac:dyDescent="0.2">
      <c r="A349" s="49">
        <v>4</v>
      </c>
      <c r="B349" s="50"/>
      <c r="C349" s="51"/>
      <c r="D349" s="52" t="s">
        <v>139</v>
      </c>
      <c r="E349" s="45"/>
      <c r="F349" s="46"/>
      <c r="G349" s="47">
        <f>G348</f>
        <v>16920</v>
      </c>
      <c r="H349" s="47">
        <f t="shared" ref="H349:I350" si="96">H348</f>
        <v>5000</v>
      </c>
      <c r="I349" s="47">
        <f t="shared" si="96"/>
        <v>5000</v>
      </c>
    </row>
    <row r="350" spans="1:11" ht="28" x14ac:dyDescent="0.2">
      <c r="A350" s="53">
        <v>42</v>
      </c>
      <c r="B350" s="54"/>
      <c r="C350" s="55"/>
      <c r="D350" s="52" t="s">
        <v>49</v>
      </c>
      <c r="E350" s="45"/>
      <c r="F350" s="46"/>
      <c r="G350" s="47">
        <f>G349</f>
        <v>16920</v>
      </c>
      <c r="H350" s="47">
        <f t="shared" si="96"/>
        <v>5000</v>
      </c>
      <c r="I350" s="47">
        <f t="shared" si="96"/>
        <v>5000</v>
      </c>
    </row>
    <row r="351" spans="1:11" ht="15" customHeight="1" x14ac:dyDescent="0.2">
      <c r="A351" s="65" t="s">
        <v>146</v>
      </c>
      <c r="B351" s="66"/>
      <c r="C351" s="67"/>
      <c r="D351" s="44" t="s">
        <v>152</v>
      </c>
      <c r="E351" s="45"/>
      <c r="F351" s="46"/>
      <c r="G351" s="47">
        <f>SUM(G347-G348)</f>
        <v>23080</v>
      </c>
      <c r="H351" s="47">
        <f t="shared" ref="H351:I351" si="97">SUM(H347-H348)</f>
        <v>95000</v>
      </c>
      <c r="I351" s="47">
        <f t="shared" si="97"/>
        <v>95000</v>
      </c>
    </row>
    <row r="352" spans="1:11" ht="28" x14ac:dyDescent="0.2">
      <c r="A352" s="49">
        <v>4</v>
      </c>
      <c r="B352" s="50"/>
      <c r="C352" s="51"/>
      <c r="D352" s="52" t="s">
        <v>139</v>
      </c>
      <c r="E352" s="45"/>
      <c r="F352" s="46"/>
      <c r="G352" s="47">
        <f t="shared" ref="G352:I353" si="98">G351</f>
        <v>23080</v>
      </c>
      <c r="H352" s="47">
        <f t="shared" si="98"/>
        <v>95000</v>
      </c>
      <c r="I352" s="47">
        <f t="shared" si="98"/>
        <v>95000</v>
      </c>
    </row>
    <row r="353" spans="1:9" ht="28" x14ac:dyDescent="0.2">
      <c r="A353" s="53">
        <v>42</v>
      </c>
      <c r="B353" s="54"/>
      <c r="C353" s="55"/>
      <c r="D353" s="52" t="s">
        <v>49</v>
      </c>
      <c r="E353" s="45"/>
      <c r="F353" s="46"/>
      <c r="G353" s="47">
        <f t="shared" si="98"/>
        <v>23080</v>
      </c>
      <c r="H353" s="47">
        <f t="shared" si="98"/>
        <v>95000</v>
      </c>
      <c r="I353" s="47">
        <f t="shared" si="98"/>
        <v>95000</v>
      </c>
    </row>
    <row r="354" spans="1:9" ht="28" x14ac:dyDescent="0.2">
      <c r="A354" s="71" t="s">
        <v>218</v>
      </c>
      <c r="B354" s="72"/>
      <c r="C354" s="73"/>
      <c r="D354" s="30" t="s">
        <v>219</v>
      </c>
      <c r="E354" s="78"/>
      <c r="F354" s="32"/>
      <c r="G354" s="33">
        <f>SUM(G355,G362)</f>
        <v>12000</v>
      </c>
      <c r="H354" s="33">
        <f t="shared" ref="H354:I354" si="99">SUM(H355,H362)</f>
        <v>12000</v>
      </c>
      <c r="I354" s="33">
        <f t="shared" si="99"/>
        <v>12000</v>
      </c>
    </row>
    <row r="355" spans="1:9" ht="42" x14ac:dyDescent="0.2">
      <c r="A355" s="68" t="s">
        <v>220</v>
      </c>
      <c r="B355" s="69"/>
      <c r="C355" s="70"/>
      <c r="D355" s="37" t="s">
        <v>221</v>
      </c>
      <c r="E355" s="38"/>
      <c r="F355" s="39">
        <v>0</v>
      </c>
      <c r="G355" s="56">
        <v>2000</v>
      </c>
      <c r="H355" s="56">
        <v>2000</v>
      </c>
      <c r="I355" s="56">
        <v>2000</v>
      </c>
    </row>
    <row r="356" spans="1:9" x14ac:dyDescent="0.2">
      <c r="A356" s="65" t="s">
        <v>141</v>
      </c>
      <c r="B356" s="66"/>
      <c r="C356" s="67"/>
      <c r="D356" s="44" t="s">
        <v>151</v>
      </c>
      <c r="E356" s="45"/>
      <c r="F356" s="46"/>
      <c r="G356" s="47">
        <v>1000</v>
      </c>
      <c r="H356" s="47">
        <v>1000</v>
      </c>
      <c r="I356" s="47">
        <v>1000</v>
      </c>
    </row>
    <row r="357" spans="1:9" x14ac:dyDescent="0.2">
      <c r="A357" s="49">
        <v>3</v>
      </c>
      <c r="B357" s="50"/>
      <c r="C357" s="51"/>
      <c r="D357" s="52" t="s">
        <v>96</v>
      </c>
      <c r="E357" s="45"/>
      <c r="F357" s="46"/>
      <c r="G357" s="47">
        <v>1000</v>
      </c>
      <c r="H357" s="47">
        <v>1000</v>
      </c>
      <c r="I357" s="47">
        <v>1000</v>
      </c>
    </row>
    <row r="358" spans="1:9" x14ac:dyDescent="0.2">
      <c r="A358" s="53">
        <v>32</v>
      </c>
      <c r="B358" s="54"/>
      <c r="C358" s="55"/>
      <c r="D358" s="52" t="s">
        <v>104</v>
      </c>
      <c r="E358" s="45"/>
      <c r="F358" s="46"/>
      <c r="G358" s="47">
        <v>1000</v>
      </c>
      <c r="H358" s="47">
        <v>1000</v>
      </c>
      <c r="I358" s="47">
        <v>1000</v>
      </c>
    </row>
    <row r="359" spans="1:9" x14ac:dyDescent="0.2">
      <c r="A359" s="65" t="s">
        <v>146</v>
      </c>
      <c r="B359" s="66"/>
      <c r="C359" s="67"/>
      <c r="D359" s="44" t="s">
        <v>152</v>
      </c>
      <c r="E359" s="45"/>
      <c r="F359" s="46"/>
      <c r="G359" s="47">
        <f>G355-G356</f>
        <v>1000</v>
      </c>
      <c r="H359" s="47">
        <f t="shared" ref="H359:I359" si="100">H355-H356</f>
        <v>1000</v>
      </c>
      <c r="I359" s="47">
        <f t="shared" si="100"/>
        <v>1000</v>
      </c>
    </row>
    <row r="360" spans="1:9" x14ac:dyDescent="0.2">
      <c r="A360" s="49">
        <v>3</v>
      </c>
      <c r="B360" s="50"/>
      <c r="C360" s="51"/>
      <c r="D360" s="52" t="s">
        <v>96</v>
      </c>
      <c r="E360" s="45"/>
      <c r="F360" s="46"/>
      <c r="G360" s="47">
        <v>1000</v>
      </c>
      <c r="H360" s="47">
        <v>1000</v>
      </c>
      <c r="I360" s="47">
        <v>1000</v>
      </c>
    </row>
    <row r="361" spans="1:9" x14ac:dyDescent="0.2">
      <c r="A361" s="53">
        <v>32</v>
      </c>
      <c r="B361" s="54"/>
      <c r="C361" s="55"/>
      <c r="D361" s="52" t="s">
        <v>104</v>
      </c>
      <c r="E361" s="45"/>
      <c r="F361" s="46"/>
      <c r="G361" s="47">
        <v>1000</v>
      </c>
      <c r="H361" s="47">
        <v>1000</v>
      </c>
      <c r="I361" s="47">
        <v>1000</v>
      </c>
    </row>
    <row r="362" spans="1:9" ht="28" x14ac:dyDescent="0.2">
      <c r="A362" s="68" t="s">
        <v>222</v>
      </c>
      <c r="B362" s="69"/>
      <c r="C362" s="70"/>
      <c r="D362" s="37" t="s">
        <v>223</v>
      </c>
      <c r="E362" s="38"/>
      <c r="F362" s="39">
        <v>6000</v>
      </c>
      <c r="G362" s="56">
        <v>10000</v>
      </c>
      <c r="H362" s="56">
        <v>10000</v>
      </c>
      <c r="I362" s="56">
        <v>10000</v>
      </c>
    </row>
    <row r="363" spans="1:9" x14ac:dyDescent="0.2">
      <c r="A363" s="65" t="s">
        <v>141</v>
      </c>
      <c r="B363" s="66"/>
      <c r="C363" s="67"/>
      <c r="D363" s="44" t="s">
        <v>151</v>
      </c>
      <c r="E363" s="45"/>
      <c r="F363" s="46"/>
      <c r="G363" s="47">
        <v>5000</v>
      </c>
      <c r="H363" s="47">
        <v>5000</v>
      </c>
      <c r="I363" s="47">
        <v>5000</v>
      </c>
    </row>
    <row r="364" spans="1:9" x14ac:dyDescent="0.2">
      <c r="A364" s="49">
        <v>3</v>
      </c>
      <c r="B364" s="50"/>
      <c r="C364" s="51"/>
      <c r="D364" s="52" t="s">
        <v>96</v>
      </c>
      <c r="E364" s="45"/>
      <c r="F364" s="46"/>
      <c r="G364" s="47">
        <v>5000</v>
      </c>
      <c r="H364" s="47">
        <v>5000</v>
      </c>
      <c r="I364" s="47">
        <v>5000</v>
      </c>
    </row>
    <row r="365" spans="1:9" x14ac:dyDescent="0.2">
      <c r="A365" s="53">
        <v>38</v>
      </c>
      <c r="B365" s="54"/>
      <c r="C365" s="55"/>
      <c r="D365" s="52" t="s">
        <v>134</v>
      </c>
      <c r="E365" s="45"/>
      <c r="F365" s="46"/>
      <c r="G365" s="47">
        <v>5000</v>
      </c>
      <c r="H365" s="47">
        <v>5000</v>
      </c>
      <c r="I365" s="47">
        <v>5000</v>
      </c>
    </row>
    <row r="366" spans="1:9" x14ac:dyDescent="0.2">
      <c r="A366" s="65" t="s">
        <v>146</v>
      </c>
      <c r="B366" s="66"/>
      <c r="C366" s="67"/>
      <c r="D366" s="44" t="s">
        <v>152</v>
      </c>
      <c r="E366" s="45"/>
      <c r="F366" s="46"/>
      <c r="G366" s="47">
        <f>G362-G363</f>
        <v>5000</v>
      </c>
      <c r="H366" s="47">
        <f t="shared" ref="H366:I366" si="101">H362-H363</f>
        <v>5000</v>
      </c>
      <c r="I366" s="47">
        <f t="shared" si="101"/>
        <v>5000</v>
      </c>
    </row>
    <row r="367" spans="1:9" x14ac:dyDescent="0.2">
      <c r="A367" s="49">
        <v>3</v>
      </c>
      <c r="B367" s="50"/>
      <c r="C367" s="51"/>
      <c r="D367" s="52" t="s">
        <v>96</v>
      </c>
      <c r="E367" s="45"/>
      <c r="F367" s="46"/>
      <c r="G367" s="47">
        <v>5000</v>
      </c>
      <c r="H367" s="47">
        <v>5000</v>
      </c>
      <c r="I367" s="47">
        <v>5000</v>
      </c>
    </row>
    <row r="368" spans="1:9" x14ac:dyDescent="0.2">
      <c r="A368" s="53">
        <v>38</v>
      </c>
      <c r="B368" s="54"/>
      <c r="C368" s="55"/>
      <c r="D368" s="52" t="s">
        <v>134</v>
      </c>
      <c r="E368" s="45"/>
      <c r="F368" s="46"/>
      <c r="G368" s="47">
        <v>5000</v>
      </c>
      <c r="H368" s="47">
        <v>5000</v>
      </c>
      <c r="I368" s="47">
        <v>5000</v>
      </c>
    </row>
    <row r="369" spans="1:9" ht="23.5" customHeight="1" x14ac:dyDescent="0.2">
      <c r="A369" s="71" t="s">
        <v>224</v>
      </c>
      <c r="B369" s="72"/>
      <c r="C369" s="73"/>
      <c r="D369" s="30" t="s">
        <v>225</v>
      </c>
      <c r="E369" s="78"/>
      <c r="F369" s="32"/>
      <c r="G369" s="33">
        <f>SUM(G370,G374,G378,G382,G386)</f>
        <v>59500</v>
      </c>
      <c r="H369" s="33">
        <f t="shared" ref="H369:I369" si="102">SUM(H370,H374,H378,H382,H386)</f>
        <v>59500</v>
      </c>
      <c r="I369" s="33">
        <f t="shared" si="102"/>
        <v>59500</v>
      </c>
    </row>
    <row r="370" spans="1:9" x14ac:dyDescent="0.2">
      <c r="A370" s="68" t="s">
        <v>226</v>
      </c>
      <c r="B370" s="69"/>
      <c r="C370" s="70"/>
      <c r="D370" s="37" t="s">
        <v>227</v>
      </c>
      <c r="E370" s="38"/>
      <c r="F370" s="39">
        <v>7020</v>
      </c>
      <c r="G370" s="56">
        <f>SUM(G371)</f>
        <v>7000</v>
      </c>
      <c r="H370" s="56">
        <f t="shared" ref="H370:I370" si="103">SUM(H371)</f>
        <v>7000</v>
      </c>
      <c r="I370" s="56">
        <f t="shared" si="103"/>
        <v>7000</v>
      </c>
    </row>
    <row r="371" spans="1:9" x14ac:dyDescent="0.2">
      <c r="A371" s="65" t="s">
        <v>146</v>
      </c>
      <c r="B371" s="66"/>
      <c r="C371" s="67"/>
      <c r="D371" s="44" t="s">
        <v>152</v>
      </c>
      <c r="E371" s="45"/>
      <c r="F371" s="46"/>
      <c r="G371" s="47">
        <v>7000</v>
      </c>
      <c r="H371" s="47">
        <v>7000</v>
      </c>
      <c r="I371" s="47">
        <v>7000</v>
      </c>
    </row>
    <row r="372" spans="1:9" x14ac:dyDescent="0.2">
      <c r="A372" s="49">
        <v>3</v>
      </c>
      <c r="B372" s="50"/>
      <c r="C372" s="51"/>
      <c r="D372" s="52" t="s">
        <v>96</v>
      </c>
      <c r="E372" s="45"/>
      <c r="F372" s="46"/>
      <c r="G372" s="47">
        <v>7000</v>
      </c>
      <c r="H372" s="47">
        <v>7000</v>
      </c>
      <c r="I372" s="47">
        <v>7000</v>
      </c>
    </row>
    <row r="373" spans="1:9" x14ac:dyDescent="0.2">
      <c r="A373" s="53">
        <v>32</v>
      </c>
      <c r="B373" s="54"/>
      <c r="C373" s="55"/>
      <c r="D373" s="52" t="s">
        <v>104</v>
      </c>
      <c r="E373" s="45"/>
      <c r="F373" s="46"/>
      <c r="G373" s="47">
        <v>7000</v>
      </c>
      <c r="H373" s="47">
        <v>7000</v>
      </c>
      <c r="I373" s="47">
        <v>7000</v>
      </c>
    </row>
    <row r="374" spans="1:9" ht="28" x14ac:dyDescent="0.2">
      <c r="A374" s="68" t="s">
        <v>228</v>
      </c>
      <c r="B374" s="69"/>
      <c r="C374" s="70"/>
      <c r="D374" s="37" t="s">
        <v>314</v>
      </c>
      <c r="E374" s="38"/>
      <c r="F374" s="39">
        <v>2221.37</v>
      </c>
      <c r="G374" s="56">
        <f>SUM(G375)</f>
        <v>2500</v>
      </c>
      <c r="H374" s="56">
        <f t="shared" ref="H374:I374" si="104">SUM(H375)</f>
        <v>2500</v>
      </c>
      <c r="I374" s="56">
        <f t="shared" si="104"/>
        <v>2500</v>
      </c>
    </row>
    <row r="375" spans="1:9" x14ac:dyDescent="0.2">
      <c r="A375" s="65" t="s">
        <v>146</v>
      </c>
      <c r="B375" s="66"/>
      <c r="C375" s="67"/>
      <c r="D375" s="44" t="s">
        <v>152</v>
      </c>
      <c r="E375" s="45"/>
      <c r="F375" s="46"/>
      <c r="G375" s="47">
        <v>2500</v>
      </c>
      <c r="H375" s="47">
        <v>2500</v>
      </c>
      <c r="I375" s="47">
        <v>2500</v>
      </c>
    </row>
    <row r="376" spans="1:9" x14ac:dyDescent="0.2">
      <c r="A376" s="49">
        <v>3</v>
      </c>
      <c r="B376" s="50"/>
      <c r="C376" s="51"/>
      <c r="D376" s="52" t="s">
        <v>96</v>
      </c>
      <c r="E376" s="45"/>
      <c r="F376" s="46"/>
      <c r="G376" s="47">
        <v>2500</v>
      </c>
      <c r="H376" s="47">
        <v>2500</v>
      </c>
      <c r="I376" s="47">
        <v>2500</v>
      </c>
    </row>
    <row r="377" spans="1:9" x14ac:dyDescent="0.2">
      <c r="A377" s="53">
        <v>38</v>
      </c>
      <c r="B377" s="54"/>
      <c r="C377" s="55"/>
      <c r="D377" s="52" t="s">
        <v>134</v>
      </c>
      <c r="E377" s="45"/>
      <c r="F377" s="46"/>
      <c r="G377" s="47">
        <v>2500</v>
      </c>
      <c r="H377" s="47">
        <v>2500</v>
      </c>
      <c r="I377" s="47">
        <v>2500</v>
      </c>
    </row>
    <row r="378" spans="1:9" ht="28" x14ac:dyDescent="0.2">
      <c r="A378" s="68" t="s">
        <v>328</v>
      </c>
      <c r="B378" s="69"/>
      <c r="C378" s="70"/>
      <c r="D378" s="37" t="s">
        <v>231</v>
      </c>
      <c r="E378" s="38"/>
      <c r="F378" s="39">
        <v>7250</v>
      </c>
      <c r="G378" s="56">
        <f>SUM(G379)</f>
        <v>20000</v>
      </c>
      <c r="H378" s="56">
        <f t="shared" ref="H378:I378" si="105">SUM(H379)</f>
        <v>20000</v>
      </c>
      <c r="I378" s="56">
        <f t="shared" si="105"/>
        <v>20000</v>
      </c>
    </row>
    <row r="379" spans="1:9" x14ac:dyDescent="0.2">
      <c r="A379" s="65" t="s">
        <v>146</v>
      </c>
      <c r="B379" s="66"/>
      <c r="C379" s="67"/>
      <c r="D379" s="44" t="s">
        <v>152</v>
      </c>
      <c r="E379" s="45"/>
      <c r="F379" s="46"/>
      <c r="G379" s="47">
        <v>20000</v>
      </c>
      <c r="H379" s="47">
        <v>20000</v>
      </c>
      <c r="I379" s="47">
        <v>20000</v>
      </c>
    </row>
    <row r="380" spans="1:9" x14ac:dyDescent="0.2">
      <c r="A380" s="49">
        <v>3</v>
      </c>
      <c r="B380" s="50"/>
      <c r="C380" s="51"/>
      <c r="D380" s="52" t="s">
        <v>96</v>
      </c>
      <c r="E380" s="45"/>
      <c r="F380" s="46"/>
      <c r="G380" s="47">
        <f>G379</f>
        <v>20000</v>
      </c>
      <c r="H380" s="47">
        <f t="shared" ref="H380:I381" si="106">H379</f>
        <v>20000</v>
      </c>
      <c r="I380" s="47">
        <f t="shared" si="106"/>
        <v>20000</v>
      </c>
    </row>
    <row r="381" spans="1:9" x14ac:dyDescent="0.2">
      <c r="A381" s="53">
        <v>38</v>
      </c>
      <c r="B381" s="54"/>
      <c r="C381" s="55"/>
      <c r="D381" s="52" t="s">
        <v>134</v>
      </c>
      <c r="E381" s="45"/>
      <c r="F381" s="46"/>
      <c r="G381" s="47">
        <f>G380</f>
        <v>20000</v>
      </c>
      <c r="H381" s="47">
        <f t="shared" si="106"/>
        <v>20000</v>
      </c>
      <c r="I381" s="47">
        <f t="shared" si="106"/>
        <v>20000</v>
      </c>
    </row>
    <row r="382" spans="1:9" ht="28" x14ac:dyDescent="0.2">
      <c r="A382" s="68" t="s">
        <v>230</v>
      </c>
      <c r="B382" s="69"/>
      <c r="C382" s="70"/>
      <c r="D382" s="37" t="s">
        <v>232</v>
      </c>
      <c r="E382" s="38"/>
      <c r="F382" s="39">
        <v>8012.5</v>
      </c>
      <c r="G382" s="56">
        <f>SUM(G383)</f>
        <v>20000</v>
      </c>
      <c r="H382" s="56">
        <f t="shared" ref="H382:I382" si="107">SUM(H383)</f>
        <v>20000</v>
      </c>
      <c r="I382" s="56">
        <f t="shared" si="107"/>
        <v>20000</v>
      </c>
    </row>
    <row r="383" spans="1:9" x14ac:dyDescent="0.2">
      <c r="A383" s="65">
        <v>0</v>
      </c>
      <c r="B383" s="66"/>
      <c r="C383" s="67"/>
      <c r="D383" s="44" t="s">
        <v>152</v>
      </c>
      <c r="E383" s="45"/>
      <c r="F383" s="46"/>
      <c r="G383" s="47">
        <v>20000</v>
      </c>
      <c r="H383" s="47">
        <v>20000</v>
      </c>
      <c r="I383" s="47">
        <v>20000</v>
      </c>
    </row>
    <row r="384" spans="1:9" x14ac:dyDescent="0.2">
      <c r="A384" s="49">
        <v>3</v>
      </c>
      <c r="B384" s="50"/>
      <c r="C384" s="51"/>
      <c r="D384" s="52" t="s">
        <v>96</v>
      </c>
      <c r="E384" s="45"/>
      <c r="F384" s="46"/>
      <c r="G384" s="47">
        <f>G383</f>
        <v>20000</v>
      </c>
      <c r="H384" s="47">
        <f t="shared" ref="H384:I385" si="108">H383</f>
        <v>20000</v>
      </c>
      <c r="I384" s="47">
        <f t="shared" si="108"/>
        <v>20000</v>
      </c>
    </row>
    <row r="385" spans="1:9" x14ac:dyDescent="0.2">
      <c r="A385" s="53">
        <v>38</v>
      </c>
      <c r="B385" s="54"/>
      <c r="C385" s="55"/>
      <c r="D385" s="52" t="s">
        <v>134</v>
      </c>
      <c r="E385" s="45"/>
      <c r="F385" s="46"/>
      <c r="G385" s="47">
        <f>G384</f>
        <v>20000</v>
      </c>
      <c r="H385" s="47">
        <f t="shared" si="108"/>
        <v>20000</v>
      </c>
      <c r="I385" s="47">
        <f t="shared" si="108"/>
        <v>20000</v>
      </c>
    </row>
    <row r="386" spans="1:9" ht="42" x14ac:dyDescent="0.2">
      <c r="A386" s="68" t="s">
        <v>229</v>
      </c>
      <c r="B386" s="69"/>
      <c r="C386" s="70"/>
      <c r="D386" s="37" t="s">
        <v>233</v>
      </c>
      <c r="E386" s="38"/>
      <c r="F386" s="39">
        <v>0</v>
      </c>
      <c r="G386" s="56">
        <v>10000</v>
      </c>
      <c r="H386" s="56">
        <v>10000</v>
      </c>
      <c r="I386" s="56">
        <v>10000</v>
      </c>
    </row>
    <row r="387" spans="1:9" x14ac:dyDescent="0.2">
      <c r="A387" s="65" t="s">
        <v>141</v>
      </c>
      <c r="B387" s="66"/>
      <c r="C387" s="67"/>
      <c r="D387" s="44" t="s">
        <v>151</v>
      </c>
      <c r="E387" s="45"/>
      <c r="F387" s="46"/>
      <c r="G387" s="47">
        <v>2000</v>
      </c>
      <c r="H387" s="47">
        <v>2000</v>
      </c>
      <c r="I387" s="47">
        <v>2000</v>
      </c>
    </row>
    <row r="388" spans="1:9" ht="27" customHeight="1" x14ac:dyDescent="0.2">
      <c r="A388" s="49">
        <v>4</v>
      </c>
      <c r="B388" s="50"/>
      <c r="C388" s="51"/>
      <c r="D388" s="52" t="s">
        <v>139</v>
      </c>
      <c r="E388" s="45"/>
      <c r="F388" s="46"/>
      <c r="G388" s="47">
        <v>2000</v>
      </c>
      <c r="H388" s="47">
        <v>2000</v>
      </c>
      <c r="I388" s="47">
        <v>2000</v>
      </c>
    </row>
    <row r="389" spans="1:9" ht="28" x14ac:dyDescent="0.2">
      <c r="A389" s="53">
        <v>42</v>
      </c>
      <c r="B389" s="54"/>
      <c r="C389" s="55"/>
      <c r="D389" s="52" t="s">
        <v>49</v>
      </c>
      <c r="E389" s="45"/>
      <c r="F389" s="46"/>
      <c r="G389" s="47">
        <v>2000</v>
      </c>
      <c r="H389" s="47">
        <v>2000</v>
      </c>
      <c r="I389" s="47">
        <v>2000</v>
      </c>
    </row>
    <row r="390" spans="1:9" x14ac:dyDescent="0.2">
      <c r="A390" s="65" t="s">
        <v>146</v>
      </c>
      <c r="B390" s="66"/>
      <c r="C390" s="67"/>
      <c r="D390" s="44" t="s">
        <v>152</v>
      </c>
      <c r="E390" s="45"/>
      <c r="F390" s="46"/>
      <c r="G390" s="47">
        <f>SUM(G386-G387)</f>
        <v>8000</v>
      </c>
      <c r="H390" s="47">
        <f t="shared" ref="H390:I390" si="109">SUM(H386-H387)</f>
        <v>8000</v>
      </c>
      <c r="I390" s="47">
        <f t="shared" si="109"/>
        <v>8000</v>
      </c>
    </row>
    <row r="391" spans="1:9" ht="28" x14ac:dyDescent="0.2">
      <c r="A391" s="49">
        <v>4</v>
      </c>
      <c r="B391" s="50"/>
      <c r="C391" s="51"/>
      <c r="D391" s="52" t="s">
        <v>139</v>
      </c>
      <c r="E391" s="45"/>
      <c r="F391" s="46"/>
      <c r="G391" s="47">
        <v>8000</v>
      </c>
      <c r="H391" s="47">
        <v>8000</v>
      </c>
      <c r="I391" s="47">
        <v>8000</v>
      </c>
    </row>
    <row r="392" spans="1:9" ht="28" x14ac:dyDescent="0.2">
      <c r="A392" s="53">
        <v>42</v>
      </c>
      <c r="B392" s="54"/>
      <c r="C392" s="55"/>
      <c r="D392" s="52" t="s">
        <v>49</v>
      </c>
      <c r="E392" s="45"/>
      <c r="F392" s="46"/>
      <c r="G392" s="47">
        <v>8000</v>
      </c>
      <c r="H392" s="47">
        <v>8000</v>
      </c>
      <c r="I392" s="47">
        <v>8000</v>
      </c>
    </row>
    <row r="393" spans="1:9" ht="28" x14ac:dyDescent="0.2">
      <c r="A393" s="71" t="s">
        <v>142</v>
      </c>
      <c r="B393" s="72"/>
      <c r="C393" s="73"/>
      <c r="D393" s="30" t="s">
        <v>234</v>
      </c>
      <c r="E393" s="78"/>
      <c r="F393" s="32"/>
      <c r="G393" s="33">
        <f>SUM(G394,G401,G409,G405)</f>
        <v>97000</v>
      </c>
      <c r="H393" s="33">
        <f t="shared" ref="H393:I393" si="110">SUM(H394,H401,H409,H405)</f>
        <v>97000</v>
      </c>
      <c r="I393" s="33">
        <f t="shared" si="110"/>
        <v>97000</v>
      </c>
    </row>
    <row r="394" spans="1:9" ht="25.5" customHeight="1" x14ac:dyDescent="0.2">
      <c r="A394" s="68" t="s">
        <v>143</v>
      </c>
      <c r="B394" s="69"/>
      <c r="C394" s="70"/>
      <c r="D394" s="37" t="s">
        <v>235</v>
      </c>
      <c r="E394" s="38"/>
      <c r="F394" s="39">
        <v>103350</v>
      </c>
      <c r="G394" s="56">
        <v>80000</v>
      </c>
      <c r="H394" s="56">
        <v>80000</v>
      </c>
      <c r="I394" s="56">
        <v>80000</v>
      </c>
    </row>
    <row r="395" spans="1:9" x14ac:dyDescent="0.2">
      <c r="A395" s="65" t="s">
        <v>141</v>
      </c>
      <c r="B395" s="66"/>
      <c r="C395" s="67"/>
      <c r="D395" s="44" t="s">
        <v>151</v>
      </c>
      <c r="E395" s="45"/>
      <c r="F395" s="46"/>
      <c r="G395" s="47">
        <v>8250</v>
      </c>
      <c r="H395" s="47">
        <v>8250</v>
      </c>
      <c r="I395" s="47">
        <v>8250</v>
      </c>
    </row>
    <row r="396" spans="1:9" x14ac:dyDescent="0.2">
      <c r="A396" s="49">
        <v>3</v>
      </c>
      <c r="B396" s="50"/>
      <c r="C396" s="51"/>
      <c r="D396" s="52" t="s">
        <v>96</v>
      </c>
      <c r="E396" s="45"/>
      <c r="F396" s="46"/>
      <c r="G396" s="47">
        <v>8250</v>
      </c>
      <c r="H396" s="47">
        <v>8250</v>
      </c>
      <c r="I396" s="47">
        <v>8250</v>
      </c>
    </row>
    <row r="397" spans="1:9" x14ac:dyDescent="0.2">
      <c r="A397" s="53">
        <v>38</v>
      </c>
      <c r="B397" s="54"/>
      <c r="C397" s="55"/>
      <c r="D397" s="52" t="s">
        <v>134</v>
      </c>
      <c r="E397" s="45"/>
      <c r="F397" s="46"/>
      <c r="G397" s="47">
        <v>8250</v>
      </c>
      <c r="H397" s="47">
        <v>8250</v>
      </c>
      <c r="I397" s="47">
        <v>8250</v>
      </c>
    </row>
    <row r="398" spans="1:9" x14ac:dyDescent="0.2">
      <c r="A398" s="65" t="s">
        <v>146</v>
      </c>
      <c r="B398" s="66"/>
      <c r="C398" s="67"/>
      <c r="D398" s="44" t="s">
        <v>152</v>
      </c>
      <c r="E398" s="45"/>
      <c r="F398" s="46"/>
      <c r="G398" s="47">
        <f>SUM(G394-G395)</f>
        <v>71750</v>
      </c>
      <c r="H398" s="47">
        <f t="shared" ref="H398:I398" si="111">SUM(H394-H395)</f>
        <v>71750</v>
      </c>
      <c r="I398" s="47">
        <f t="shared" si="111"/>
        <v>71750</v>
      </c>
    </row>
    <row r="399" spans="1:9" x14ac:dyDescent="0.2">
      <c r="A399" s="49">
        <v>3</v>
      </c>
      <c r="B399" s="50"/>
      <c r="C399" s="51"/>
      <c r="D399" s="52" t="s">
        <v>96</v>
      </c>
      <c r="E399" s="45"/>
      <c r="F399" s="46"/>
      <c r="G399" s="47">
        <v>71750</v>
      </c>
      <c r="H399" s="47">
        <v>71750</v>
      </c>
      <c r="I399" s="47">
        <v>71750</v>
      </c>
    </row>
    <row r="400" spans="1:9" x14ac:dyDescent="0.2">
      <c r="A400" s="53">
        <v>38</v>
      </c>
      <c r="B400" s="54"/>
      <c r="C400" s="55"/>
      <c r="D400" s="52" t="s">
        <v>134</v>
      </c>
      <c r="E400" s="45"/>
      <c r="F400" s="46"/>
      <c r="G400" s="47">
        <v>71750</v>
      </c>
      <c r="H400" s="47">
        <v>71750</v>
      </c>
      <c r="I400" s="47">
        <v>71750</v>
      </c>
    </row>
    <row r="401" spans="1:9" ht="28" x14ac:dyDescent="0.2">
      <c r="A401" s="68" t="s">
        <v>144</v>
      </c>
      <c r="B401" s="69"/>
      <c r="C401" s="70"/>
      <c r="D401" s="37" t="s">
        <v>236</v>
      </c>
      <c r="E401" s="38"/>
      <c r="F401" s="39">
        <v>9204.8700000000008</v>
      </c>
      <c r="G401" s="56">
        <f>SUM(G402)</f>
        <v>5000</v>
      </c>
      <c r="H401" s="56">
        <f t="shared" ref="H401:I401" si="112">SUM(H402)</f>
        <v>5000</v>
      </c>
      <c r="I401" s="56">
        <f t="shared" si="112"/>
        <v>5000</v>
      </c>
    </row>
    <row r="402" spans="1:9" x14ac:dyDescent="0.2">
      <c r="A402" s="65" t="s">
        <v>146</v>
      </c>
      <c r="B402" s="66"/>
      <c r="C402" s="67"/>
      <c r="D402" s="44" t="s">
        <v>152</v>
      </c>
      <c r="E402" s="45"/>
      <c r="F402" s="46"/>
      <c r="G402" s="47">
        <v>5000</v>
      </c>
      <c r="H402" s="47">
        <v>5000</v>
      </c>
      <c r="I402" s="47">
        <v>5000</v>
      </c>
    </row>
    <row r="403" spans="1:9" x14ac:dyDescent="0.2">
      <c r="A403" s="49">
        <v>3</v>
      </c>
      <c r="B403" s="50"/>
      <c r="C403" s="51"/>
      <c r="D403" s="52" t="s">
        <v>96</v>
      </c>
      <c r="E403" s="45"/>
      <c r="F403" s="46"/>
      <c r="G403" s="47">
        <v>5000</v>
      </c>
      <c r="H403" s="47">
        <v>5000</v>
      </c>
      <c r="I403" s="47">
        <v>5000</v>
      </c>
    </row>
    <row r="404" spans="1:9" x14ac:dyDescent="0.2">
      <c r="A404" s="53">
        <v>38</v>
      </c>
      <c r="B404" s="54"/>
      <c r="C404" s="55"/>
      <c r="D404" s="52" t="s">
        <v>134</v>
      </c>
      <c r="E404" s="45"/>
      <c r="F404" s="46"/>
      <c r="G404" s="47">
        <v>5000</v>
      </c>
      <c r="H404" s="47">
        <v>5000</v>
      </c>
      <c r="I404" s="47">
        <v>5000</v>
      </c>
    </row>
    <row r="405" spans="1:9" ht="28" x14ac:dyDescent="0.2">
      <c r="A405" s="68" t="s">
        <v>145</v>
      </c>
      <c r="B405" s="69"/>
      <c r="C405" s="70"/>
      <c r="D405" s="37" t="s">
        <v>315</v>
      </c>
      <c r="E405" s="38"/>
      <c r="F405" s="39">
        <v>7500</v>
      </c>
      <c r="G405" s="56">
        <f>SUM(G406)</f>
        <v>5000</v>
      </c>
      <c r="H405" s="56">
        <f t="shared" ref="H405:I405" si="113">SUM(H406)</f>
        <v>5000</v>
      </c>
      <c r="I405" s="56">
        <f t="shared" si="113"/>
        <v>5000</v>
      </c>
    </row>
    <row r="406" spans="1:9" x14ac:dyDescent="0.2">
      <c r="A406" s="65" t="s">
        <v>146</v>
      </c>
      <c r="B406" s="66"/>
      <c r="C406" s="67"/>
      <c r="D406" s="44" t="s">
        <v>152</v>
      </c>
      <c r="E406" s="45"/>
      <c r="F406" s="46"/>
      <c r="G406" s="47">
        <v>5000</v>
      </c>
      <c r="H406" s="47">
        <v>5000</v>
      </c>
      <c r="I406" s="47">
        <v>5000</v>
      </c>
    </row>
    <row r="407" spans="1:9" x14ac:dyDescent="0.2">
      <c r="A407" s="49">
        <v>3</v>
      </c>
      <c r="B407" s="50"/>
      <c r="C407" s="51"/>
      <c r="D407" s="52" t="s">
        <v>96</v>
      </c>
      <c r="E407" s="45"/>
      <c r="F407" s="46"/>
      <c r="G407" s="47">
        <f>G406</f>
        <v>5000</v>
      </c>
      <c r="H407" s="47">
        <f t="shared" ref="H407:I408" si="114">H406</f>
        <v>5000</v>
      </c>
      <c r="I407" s="47">
        <f t="shared" si="114"/>
        <v>5000</v>
      </c>
    </row>
    <row r="408" spans="1:9" x14ac:dyDescent="0.2">
      <c r="A408" s="53">
        <v>38</v>
      </c>
      <c r="B408" s="54"/>
      <c r="C408" s="55"/>
      <c r="D408" s="52" t="s">
        <v>134</v>
      </c>
      <c r="E408" s="45"/>
      <c r="F408" s="46"/>
      <c r="G408" s="47">
        <f>G407</f>
        <v>5000</v>
      </c>
      <c r="H408" s="47">
        <f t="shared" si="114"/>
        <v>5000</v>
      </c>
      <c r="I408" s="47">
        <f t="shared" si="114"/>
        <v>5000</v>
      </c>
    </row>
    <row r="409" spans="1:9" ht="15" customHeight="1" x14ac:dyDescent="0.2">
      <c r="A409" s="68" t="s">
        <v>329</v>
      </c>
      <c r="B409" s="69"/>
      <c r="C409" s="70"/>
      <c r="D409" s="37" t="s">
        <v>237</v>
      </c>
      <c r="E409" s="38"/>
      <c r="F409" s="39">
        <v>7500</v>
      </c>
      <c r="G409" s="56">
        <f>SUM(G410)</f>
        <v>7000</v>
      </c>
      <c r="H409" s="56">
        <f t="shared" ref="H409:I409" si="115">SUM(H410)</f>
        <v>7000</v>
      </c>
      <c r="I409" s="56">
        <f t="shared" si="115"/>
        <v>7000</v>
      </c>
    </row>
    <row r="410" spans="1:9" x14ac:dyDescent="0.2">
      <c r="A410" s="65" t="s">
        <v>146</v>
      </c>
      <c r="B410" s="66"/>
      <c r="C410" s="67"/>
      <c r="D410" s="44" t="s">
        <v>152</v>
      </c>
      <c r="E410" s="45"/>
      <c r="F410" s="46"/>
      <c r="G410" s="47">
        <v>7000</v>
      </c>
      <c r="H410" s="47">
        <v>7000</v>
      </c>
      <c r="I410" s="47">
        <v>7000</v>
      </c>
    </row>
    <row r="411" spans="1:9" x14ac:dyDescent="0.2">
      <c r="A411" s="49">
        <v>3</v>
      </c>
      <c r="B411" s="50"/>
      <c r="C411" s="51"/>
      <c r="D411" s="52" t="s">
        <v>96</v>
      </c>
      <c r="E411" s="45"/>
      <c r="F411" s="46"/>
      <c r="G411" s="47">
        <v>7000</v>
      </c>
      <c r="H411" s="47">
        <v>7000</v>
      </c>
      <c r="I411" s="47">
        <v>7000</v>
      </c>
    </row>
    <row r="412" spans="1:9" x14ac:dyDescent="0.2">
      <c r="A412" s="53">
        <v>38</v>
      </c>
      <c r="B412" s="54"/>
      <c r="C412" s="55"/>
      <c r="D412" s="52" t="s">
        <v>134</v>
      </c>
      <c r="E412" s="45"/>
      <c r="F412" s="46"/>
      <c r="G412" s="47">
        <v>7000</v>
      </c>
      <c r="H412" s="47">
        <v>7000</v>
      </c>
      <c r="I412" s="47">
        <v>7000</v>
      </c>
    </row>
    <row r="413" spans="1:9" ht="28" x14ac:dyDescent="0.2">
      <c r="A413" s="71" t="s">
        <v>239</v>
      </c>
      <c r="B413" s="72"/>
      <c r="C413" s="73"/>
      <c r="D413" s="30" t="s">
        <v>240</v>
      </c>
      <c r="E413" s="78"/>
      <c r="F413" s="32"/>
      <c r="G413" s="33">
        <f>SUM(G414,G418,G422,G429,G433)</f>
        <v>286500</v>
      </c>
      <c r="H413" s="33">
        <f t="shared" ref="H413:I413" si="116">SUM(H414,H418,H422,H429,H433)</f>
        <v>291500</v>
      </c>
      <c r="I413" s="33">
        <f t="shared" si="116"/>
        <v>191500</v>
      </c>
    </row>
    <row r="414" spans="1:9" ht="28" x14ac:dyDescent="0.2">
      <c r="A414" s="68" t="s">
        <v>247</v>
      </c>
      <c r="B414" s="69"/>
      <c r="C414" s="70"/>
      <c r="D414" s="37" t="s">
        <v>241</v>
      </c>
      <c r="E414" s="38"/>
      <c r="F414" s="39">
        <v>1550</v>
      </c>
      <c r="G414" s="56">
        <f>SUM(G415)</f>
        <v>1500</v>
      </c>
      <c r="H414" s="56">
        <f t="shared" ref="H414:I414" si="117">SUM(H415)</f>
        <v>1500</v>
      </c>
      <c r="I414" s="56">
        <f t="shared" si="117"/>
        <v>1500</v>
      </c>
    </row>
    <row r="415" spans="1:9" x14ac:dyDescent="0.2">
      <c r="A415" s="65" t="s">
        <v>141</v>
      </c>
      <c r="B415" s="66"/>
      <c r="C415" s="67"/>
      <c r="D415" s="44" t="s">
        <v>151</v>
      </c>
      <c r="E415" s="45"/>
      <c r="F415" s="46"/>
      <c r="G415" s="47">
        <v>1500</v>
      </c>
      <c r="H415" s="47">
        <v>1500</v>
      </c>
      <c r="I415" s="47">
        <v>1500</v>
      </c>
    </row>
    <row r="416" spans="1:9" x14ac:dyDescent="0.2">
      <c r="A416" s="49">
        <v>3</v>
      </c>
      <c r="B416" s="50"/>
      <c r="C416" s="51"/>
      <c r="D416" s="52" t="s">
        <v>96</v>
      </c>
      <c r="E416" s="45"/>
      <c r="F416" s="46"/>
      <c r="G416" s="47">
        <v>1500</v>
      </c>
      <c r="H416" s="47">
        <v>1500</v>
      </c>
      <c r="I416" s="47">
        <v>1500</v>
      </c>
    </row>
    <row r="417" spans="1:11" x14ac:dyDescent="0.2">
      <c r="A417" s="53">
        <v>38</v>
      </c>
      <c r="B417" s="54"/>
      <c r="C417" s="55"/>
      <c r="D417" s="52" t="s">
        <v>134</v>
      </c>
      <c r="E417" s="45"/>
      <c r="F417" s="46"/>
      <c r="G417" s="47">
        <v>1500</v>
      </c>
      <c r="H417" s="47">
        <v>1500</v>
      </c>
      <c r="I417" s="47">
        <v>1500</v>
      </c>
    </row>
    <row r="418" spans="1:11" ht="28" x14ac:dyDescent="0.2">
      <c r="A418" s="68" t="s">
        <v>248</v>
      </c>
      <c r="B418" s="69"/>
      <c r="C418" s="70"/>
      <c r="D418" s="37" t="s">
        <v>242</v>
      </c>
      <c r="E418" s="38"/>
      <c r="F418" s="39">
        <v>14924.62</v>
      </c>
      <c r="G418" s="56">
        <f>SUM(G419)</f>
        <v>10000</v>
      </c>
      <c r="H418" s="56">
        <f t="shared" ref="H418:I418" si="118">SUM(H419)</f>
        <v>10000</v>
      </c>
      <c r="I418" s="56">
        <f t="shared" si="118"/>
        <v>10000</v>
      </c>
    </row>
    <row r="419" spans="1:11" x14ac:dyDescent="0.2">
      <c r="A419" s="65" t="s">
        <v>141</v>
      </c>
      <c r="B419" s="66"/>
      <c r="C419" s="67"/>
      <c r="D419" s="44" t="s">
        <v>151</v>
      </c>
      <c r="E419" s="45"/>
      <c r="F419" s="46"/>
      <c r="G419" s="47">
        <v>10000</v>
      </c>
      <c r="H419" s="47">
        <v>10000</v>
      </c>
      <c r="I419" s="47">
        <v>10000</v>
      </c>
    </row>
    <row r="420" spans="1:11" x14ac:dyDescent="0.2">
      <c r="A420" s="49">
        <v>3</v>
      </c>
      <c r="B420" s="50"/>
      <c r="C420" s="51"/>
      <c r="D420" s="52" t="s">
        <v>96</v>
      </c>
      <c r="E420" s="45"/>
      <c r="F420" s="46"/>
      <c r="G420" s="47">
        <v>10000</v>
      </c>
      <c r="H420" s="47">
        <v>10000</v>
      </c>
      <c r="I420" s="47">
        <v>10000</v>
      </c>
    </row>
    <row r="421" spans="1:11" x14ac:dyDescent="0.2">
      <c r="A421" s="53">
        <v>37</v>
      </c>
      <c r="B421" s="54"/>
      <c r="C421" s="55"/>
      <c r="D421" s="52" t="s">
        <v>243</v>
      </c>
      <c r="E421" s="45"/>
      <c r="F421" s="46"/>
      <c r="G421" s="47">
        <v>10000</v>
      </c>
      <c r="H421" s="47">
        <v>10000</v>
      </c>
      <c r="I421" s="47">
        <v>10000</v>
      </c>
    </row>
    <row r="422" spans="1:11" ht="28" x14ac:dyDescent="0.2">
      <c r="A422" s="68" t="s">
        <v>249</v>
      </c>
      <c r="B422" s="69"/>
      <c r="C422" s="70"/>
      <c r="D422" s="37" t="s">
        <v>244</v>
      </c>
      <c r="E422" s="38"/>
      <c r="F422" s="39">
        <v>15410</v>
      </c>
      <c r="G422" s="56">
        <v>50000</v>
      </c>
      <c r="H422" s="56">
        <v>75000</v>
      </c>
      <c r="I422" s="56">
        <v>75000</v>
      </c>
    </row>
    <row r="423" spans="1:11" x14ac:dyDescent="0.2">
      <c r="A423" s="65" t="s">
        <v>141</v>
      </c>
      <c r="B423" s="66"/>
      <c r="C423" s="67"/>
      <c r="D423" s="44" t="s">
        <v>151</v>
      </c>
      <c r="E423" s="45"/>
      <c r="F423" s="46"/>
      <c r="G423" s="47">
        <v>10000</v>
      </c>
      <c r="H423" s="47">
        <v>10000</v>
      </c>
      <c r="I423" s="47">
        <v>10000</v>
      </c>
      <c r="K423" s="77"/>
    </row>
    <row r="424" spans="1:11" x14ac:dyDescent="0.2">
      <c r="A424" s="49">
        <v>3</v>
      </c>
      <c r="B424" s="50"/>
      <c r="C424" s="51"/>
      <c r="D424" s="52" t="s">
        <v>96</v>
      </c>
      <c r="E424" s="45"/>
      <c r="F424" s="46"/>
      <c r="G424" s="47">
        <f>G423</f>
        <v>10000</v>
      </c>
      <c r="H424" s="47">
        <f t="shared" ref="H424:I425" si="119">H423</f>
        <v>10000</v>
      </c>
      <c r="I424" s="47">
        <f t="shared" si="119"/>
        <v>10000</v>
      </c>
    </row>
    <row r="425" spans="1:11" x14ac:dyDescent="0.2">
      <c r="A425" s="53">
        <v>37</v>
      </c>
      <c r="B425" s="54"/>
      <c r="C425" s="55"/>
      <c r="D425" s="52" t="s">
        <v>243</v>
      </c>
      <c r="E425" s="45"/>
      <c r="F425" s="46"/>
      <c r="G425" s="47">
        <f>G424</f>
        <v>10000</v>
      </c>
      <c r="H425" s="47">
        <f t="shared" si="119"/>
        <v>10000</v>
      </c>
      <c r="I425" s="47">
        <f t="shared" si="119"/>
        <v>10000</v>
      </c>
    </row>
    <row r="426" spans="1:11" x14ac:dyDescent="0.2">
      <c r="A426" s="65" t="s">
        <v>146</v>
      </c>
      <c r="B426" s="66"/>
      <c r="C426" s="67"/>
      <c r="D426" s="44" t="s">
        <v>152</v>
      </c>
      <c r="E426" s="45"/>
      <c r="F426" s="46"/>
      <c r="G426" s="47">
        <f>G422-G423</f>
        <v>40000</v>
      </c>
      <c r="H426" s="47">
        <f t="shared" ref="H426:I426" si="120">H422-H423</f>
        <v>65000</v>
      </c>
      <c r="I426" s="47">
        <f t="shared" si="120"/>
        <v>65000</v>
      </c>
    </row>
    <row r="427" spans="1:11" x14ac:dyDescent="0.2">
      <c r="A427" s="49">
        <v>3</v>
      </c>
      <c r="B427" s="50"/>
      <c r="C427" s="51"/>
      <c r="D427" s="52" t="s">
        <v>96</v>
      </c>
      <c r="E427" s="45"/>
      <c r="F427" s="46"/>
      <c r="G427" s="47">
        <f t="shared" ref="G427:I428" si="121">G426</f>
        <v>40000</v>
      </c>
      <c r="H427" s="47">
        <f t="shared" si="121"/>
        <v>65000</v>
      </c>
      <c r="I427" s="47">
        <f t="shared" si="121"/>
        <v>65000</v>
      </c>
    </row>
    <row r="428" spans="1:11" x14ac:dyDescent="0.2">
      <c r="A428" s="53">
        <v>37</v>
      </c>
      <c r="B428" s="54"/>
      <c r="C428" s="55"/>
      <c r="D428" s="52" t="s">
        <v>243</v>
      </c>
      <c r="E428" s="45"/>
      <c r="F428" s="46"/>
      <c r="G428" s="47">
        <f t="shared" si="121"/>
        <v>40000</v>
      </c>
      <c r="H428" s="47">
        <f t="shared" si="121"/>
        <v>65000</v>
      </c>
      <c r="I428" s="47">
        <f t="shared" si="121"/>
        <v>65000</v>
      </c>
    </row>
    <row r="429" spans="1:11" ht="28" x14ac:dyDescent="0.2">
      <c r="A429" s="68" t="s">
        <v>250</v>
      </c>
      <c r="B429" s="69"/>
      <c r="C429" s="70"/>
      <c r="D429" s="37" t="s">
        <v>245</v>
      </c>
      <c r="E429" s="38"/>
      <c r="F429" s="39">
        <v>64593.120000000003</v>
      </c>
      <c r="G429" s="56">
        <f>G430</f>
        <v>220000</v>
      </c>
      <c r="H429" s="56">
        <f t="shared" ref="H429:I429" si="122">SUM(H430)</f>
        <v>200000</v>
      </c>
      <c r="I429" s="56">
        <f t="shared" si="122"/>
        <v>100000</v>
      </c>
    </row>
    <row r="430" spans="1:11" x14ac:dyDescent="0.2">
      <c r="A430" s="65" t="s">
        <v>146</v>
      </c>
      <c r="B430" s="66"/>
      <c r="C430" s="67"/>
      <c r="D430" s="44" t="s">
        <v>152</v>
      </c>
      <c r="E430" s="45"/>
      <c r="F430" s="46"/>
      <c r="G430" s="47">
        <v>220000</v>
      </c>
      <c r="H430" s="47">
        <v>200000</v>
      </c>
      <c r="I430" s="47">
        <v>100000</v>
      </c>
    </row>
    <row r="431" spans="1:11" x14ac:dyDescent="0.2">
      <c r="A431" s="49">
        <v>3</v>
      </c>
      <c r="B431" s="50"/>
      <c r="C431" s="51"/>
      <c r="D431" s="52" t="s">
        <v>96</v>
      </c>
      <c r="E431" s="45"/>
      <c r="F431" s="46"/>
      <c r="G431" s="47">
        <f>SUM(G430)</f>
        <v>220000</v>
      </c>
      <c r="H431" s="47">
        <f t="shared" ref="H431:I432" si="123">SUM(H430)</f>
        <v>200000</v>
      </c>
      <c r="I431" s="47">
        <f t="shared" si="123"/>
        <v>100000</v>
      </c>
    </row>
    <row r="432" spans="1:11" x14ac:dyDescent="0.2">
      <c r="A432" s="53">
        <v>31</v>
      </c>
      <c r="B432" s="54"/>
      <c r="C432" s="55"/>
      <c r="D432" s="52" t="s">
        <v>92</v>
      </c>
      <c r="E432" s="45"/>
      <c r="F432" s="46"/>
      <c r="G432" s="47">
        <f>SUM(G431)</f>
        <v>220000</v>
      </c>
      <c r="H432" s="47">
        <v>200000</v>
      </c>
      <c r="I432" s="47">
        <f t="shared" si="123"/>
        <v>100000</v>
      </c>
    </row>
    <row r="433" spans="1:11" ht="25.5" customHeight="1" x14ac:dyDescent="0.2">
      <c r="A433" s="68" t="s">
        <v>251</v>
      </c>
      <c r="B433" s="69"/>
      <c r="C433" s="70"/>
      <c r="D433" s="37" t="s">
        <v>246</v>
      </c>
      <c r="E433" s="38"/>
      <c r="F433" s="39">
        <v>2000</v>
      </c>
      <c r="G433" s="56">
        <f>SUM(G434)</f>
        <v>5000</v>
      </c>
      <c r="H433" s="56">
        <f t="shared" ref="H433:I433" si="124">SUM(H434)</f>
        <v>5000</v>
      </c>
      <c r="I433" s="56">
        <f t="shared" si="124"/>
        <v>5000</v>
      </c>
    </row>
    <row r="434" spans="1:11" x14ac:dyDescent="0.2">
      <c r="A434" s="65" t="s">
        <v>141</v>
      </c>
      <c r="B434" s="66"/>
      <c r="C434" s="67"/>
      <c r="D434" s="44" t="s">
        <v>151</v>
      </c>
      <c r="E434" s="45"/>
      <c r="F434" s="46"/>
      <c r="G434" s="47">
        <v>5000</v>
      </c>
      <c r="H434" s="47">
        <v>5000</v>
      </c>
      <c r="I434" s="47">
        <v>5000</v>
      </c>
    </row>
    <row r="435" spans="1:11" x14ac:dyDescent="0.2">
      <c r="A435" s="49">
        <v>3</v>
      </c>
      <c r="B435" s="50"/>
      <c r="C435" s="51"/>
      <c r="D435" s="52" t="s">
        <v>96</v>
      </c>
      <c r="E435" s="45"/>
      <c r="F435" s="46"/>
      <c r="G435" s="47">
        <f>G434</f>
        <v>5000</v>
      </c>
      <c r="H435" s="47">
        <f t="shared" ref="H435:I436" si="125">H434</f>
        <v>5000</v>
      </c>
      <c r="I435" s="47">
        <f t="shared" si="125"/>
        <v>5000</v>
      </c>
    </row>
    <row r="436" spans="1:11" x14ac:dyDescent="0.2">
      <c r="A436" s="53">
        <v>38</v>
      </c>
      <c r="B436" s="54"/>
      <c r="C436" s="55"/>
      <c r="D436" s="52" t="s">
        <v>134</v>
      </c>
      <c r="E436" s="45"/>
      <c r="F436" s="46"/>
      <c r="G436" s="47">
        <f>G435</f>
        <v>5000</v>
      </c>
      <c r="H436" s="47">
        <f t="shared" si="125"/>
        <v>5000</v>
      </c>
      <c r="I436" s="47">
        <f t="shared" si="125"/>
        <v>5000</v>
      </c>
    </row>
    <row r="437" spans="1:11" x14ac:dyDescent="0.2">
      <c r="A437" s="79"/>
      <c r="B437" s="79"/>
      <c r="C437" s="79"/>
      <c r="D437" s="80"/>
      <c r="E437" s="81"/>
      <c r="F437" s="82"/>
      <c r="G437" s="83"/>
      <c r="H437" s="83"/>
      <c r="I437" s="83"/>
    </row>
    <row r="438" spans="1:11" ht="15" customHeight="1" x14ac:dyDescent="0.2">
      <c r="A438" s="79" t="s">
        <v>153</v>
      </c>
      <c r="B438" s="79"/>
      <c r="C438" s="79"/>
      <c r="D438" s="80"/>
      <c r="E438" s="81"/>
      <c r="F438" s="82"/>
      <c r="G438" s="83"/>
      <c r="H438" s="84" t="s">
        <v>155</v>
      </c>
      <c r="I438" s="84"/>
    </row>
    <row r="439" spans="1:11" x14ac:dyDescent="0.2">
      <c r="A439" s="79" t="s">
        <v>154</v>
      </c>
      <c r="B439" s="79"/>
      <c r="C439" s="79"/>
      <c r="D439" s="85"/>
      <c r="E439" s="81"/>
      <c r="F439" s="82"/>
      <c r="G439" s="83"/>
      <c r="H439" s="84" t="s">
        <v>308</v>
      </c>
      <c r="I439" s="84"/>
    </row>
    <row r="440" spans="1:11" x14ac:dyDescent="0.2">
      <c r="A440" s="79"/>
      <c r="B440" s="79"/>
      <c r="C440" s="79"/>
      <c r="D440" s="86"/>
      <c r="E440" s="81"/>
      <c r="F440" s="82"/>
      <c r="G440" s="83"/>
      <c r="H440" s="83"/>
      <c r="I440" s="87"/>
    </row>
    <row r="441" spans="1:11" x14ac:dyDescent="0.2">
      <c r="A441" s="88"/>
      <c r="B441" s="88"/>
      <c r="C441" s="88"/>
      <c r="D441" s="86"/>
      <c r="E441" s="81"/>
      <c r="F441" s="82"/>
      <c r="G441" s="83"/>
      <c r="H441" s="83"/>
      <c r="I441" s="87"/>
      <c r="K441" s="83"/>
    </row>
    <row r="442" spans="1:11" x14ac:dyDescent="0.2">
      <c r="A442" s="89"/>
      <c r="B442" s="89"/>
      <c r="C442" s="89"/>
      <c r="D442" s="85"/>
      <c r="E442" s="81"/>
      <c r="F442" s="82"/>
      <c r="H442" s="83"/>
      <c r="I442" s="87"/>
    </row>
    <row r="443" spans="1:11" x14ac:dyDescent="0.2">
      <c r="A443" s="79"/>
      <c r="B443" s="79"/>
      <c r="C443" s="79"/>
      <c r="D443" s="86"/>
      <c r="E443" s="81"/>
      <c r="F443" s="82"/>
      <c r="G443" s="83"/>
      <c r="H443" s="83"/>
      <c r="I443" s="87"/>
    </row>
    <row r="444" spans="1:11" x14ac:dyDescent="0.2">
      <c r="A444" s="88"/>
      <c r="B444" s="88"/>
      <c r="C444" s="88"/>
      <c r="D444" s="86"/>
      <c r="E444" s="81"/>
      <c r="F444" s="82"/>
      <c r="G444" s="83"/>
      <c r="H444" s="83"/>
      <c r="I444" s="87"/>
    </row>
  </sheetData>
  <sheetProtection algorithmName="SHA-512" hashValue="XNdila0QNI27bTvbuQ6YLa+5JdKC/FKJZ+Ed4HJPgtkqxXu7cQU0N1bcHXaKpmkHzt09DEI4sphRRH6X7eOrqw==" saltValue="wJ4Uhl3ovXg37SrsnWcLEQ==" spinCount="100000" sheet="1" formatCells="0" formatColumns="0" formatRows="0" insertColumns="0" insertRows="0" insertHyperlinks="0" deleteColumns="0" deleteRows="0" sort="0" autoFilter="0" pivotTables="0"/>
  <mergeCells count="444">
    <mergeCell ref="A306:C306"/>
    <mergeCell ref="A426:C426"/>
    <mergeCell ref="A427:C427"/>
    <mergeCell ref="A429:C429"/>
    <mergeCell ref="A423:C423"/>
    <mergeCell ref="A424:C424"/>
    <mergeCell ref="A425:C425"/>
    <mergeCell ref="A428:C428"/>
    <mergeCell ref="A281:C281"/>
    <mergeCell ref="A295:C295"/>
    <mergeCell ref="A311:C311"/>
    <mergeCell ref="A328:C328"/>
    <mergeCell ref="A329:C329"/>
    <mergeCell ref="A330:C330"/>
    <mergeCell ref="A331:C331"/>
    <mergeCell ref="A332:C332"/>
    <mergeCell ref="A289:C289"/>
    <mergeCell ref="A290:C290"/>
    <mergeCell ref="A291:C291"/>
    <mergeCell ref="A285:C285"/>
    <mergeCell ref="A286:C286"/>
    <mergeCell ref="A294:C294"/>
    <mergeCell ref="A284:C284"/>
    <mergeCell ref="A288:C288"/>
    <mergeCell ref="A283:C283"/>
    <mergeCell ref="A136:C136"/>
    <mergeCell ref="A137:C137"/>
    <mergeCell ref="A138:C138"/>
    <mergeCell ref="A133:C133"/>
    <mergeCell ref="A120:C120"/>
    <mergeCell ref="A149:C149"/>
    <mergeCell ref="A420:C420"/>
    <mergeCell ref="A421:C421"/>
    <mergeCell ref="A130:C130"/>
    <mergeCell ref="A176:C176"/>
    <mergeCell ref="A177:C177"/>
    <mergeCell ref="A193:C193"/>
    <mergeCell ref="A194:C194"/>
    <mergeCell ref="A195:C195"/>
    <mergeCell ref="A196:C196"/>
    <mergeCell ref="A167:C167"/>
    <mergeCell ref="A190:C190"/>
    <mergeCell ref="A191:C191"/>
    <mergeCell ref="A192:C192"/>
    <mergeCell ref="A141:C141"/>
    <mergeCell ref="A163:C163"/>
    <mergeCell ref="A183:C183"/>
    <mergeCell ref="A164:C164"/>
    <mergeCell ref="A422:C422"/>
    <mergeCell ref="A224:C224"/>
    <mergeCell ref="A228:C228"/>
    <mergeCell ref="A229:C229"/>
    <mergeCell ref="A230:C230"/>
    <mergeCell ref="A231:C231"/>
    <mergeCell ref="A247:C247"/>
    <mergeCell ref="A248:C248"/>
    <mergeCell ref="A249:C249"/>
    <mergeCell ref="A250:C250"/>
    <mergeCell ref="A254:C254"/>
    <mergeCell ref="A255:C255"/>
    <mergeCell ref="A251:C251"/>
    <mergeCell ref="A252:C252"/>
    <mergeCell ref="A274:C274"/>
    <mergeCell ref="A275:C275"/>
    <mergeCell ref="A307:C307"/>
    <mergeCell ref="A242:C242"/>
    <mergeCell ref="A303:C303"/>
    <mergeCell ref="A292:C292"/>
    <mergeCell ref="A293:C293"/>
    <mergeCell ref="A287:C287"/>
    <mergeCell ref="A282:C282"/>
    <mergeCell ref="A276:C276"/>
    <mergeCell ref="A102:C102"/>
    <mergeCell ref="A103:C103"/>
    <mergeCell ref="A104:C104"/>
    <mergeCell ref="A110:C110"/>
    <mergeCell ref="A108:C108"/>
    <mergeCell ref="A116:C116"/>
    <mergeCell ref="A125:C125"/>
    <mergeCell ref="A126:C126"/>
    <mergeCell ref="A128:C128"/>
    <mergeCell ref="A112:C112"/>
    <mergeCell ref="A113:C113"/>
    <mergeCell ref="A114:C114"/>
    <mergeCell ref="A115:C115"/>
    <mergeCell ref="A111:C111"/>
    <mergeCell ref="A117:C117"/>
    <mergeCell ref="A38:C38"/>
    <mergeCell ref="A15:C15"/>
    <mergeCell ref="A16:C16"/>
    <mergeCell ref="A20:C20"/>
    <mergeCell ref="A28:C28"/>
    <mergeCell ref="A29:C29"/>
    <mergeCell ref="A30:C30"/>
    <mergeCell ref="A25:C25"/>
    <mergeCell ref="A13:C13"/>
    <mergeCell ref="A14:C14"/>
    <mergeCell ref="A17:C17"/>
    <mergeCell ref="A34:C34"/>
    <mergeCell ref="A26:C26"/>
    <mergeCell ref="A27:C27"/>
    <mergeCell ref="A18:C18"/>
    <mergeCell ref="A19:C19"/>
    <mergeCell ref="A82:C82"/>
    <mergeCell ref="A200:C200"/>
    <mergeCell ref="A201:C201"/>
    <mergeCell ref="A171:C171"/>
    <mergeCell ref="A172:C172"/>
    <mergeCell ref="A173:C173"/>
    <mergeCell ref="A72:C72"/>
    <mergeCell ref="A73:C73"/>
    <mergeCell ref="A74:C74"/>
    <mergeCell ref="A75:C75"/>
    <mergeCell ref="A175:C175"/>
    <mergeCell ref="A106:C106"/>
    <mergeCell ref="A107:C107"/>
    <mergeCell ref="A86:C86"/>
    <mergeCell ref="A129:C129"/>
    <mergeCell ref="A132:C132"/>
    <mergeCell ref="A118:C118"/>
    <mergeCell ref="A119:C119"/>
    <mergeCell ref="A121:C121"/>
    <mergeCell ref="A127:C127"/>
    <mergeCell ref="A131:C131"/>
    <mergeCell ref="A134:C134"/>
    <mergeCell ref="A123:C123"/>
    <mergeCell ref="A124:C124"/>
    <mergeCell ref="A165:C165"/>
    <mergeCell ref="A142:C142"/>
    <mergeCell ref="A143:C143"/>
    <mergeCell ref="A144:C144"/>
    <mergeCell ref="A145:C145"/>
    <mergeCell ref="A146:C146"/>
    <mergeCell ref="A147:C147"/>
    <mergeCell ref="A148:C148"/>
    <mergeCell ref="A159:C159"/>
    <mergeCell ref="A160:C160"/>
    <mergeCell ref="A161:C161"/>
    <mergeCell ref="A162:C162"/>
    <mergeCell ref="A150:C150"/>
    <mergeCell ref="A151:C151"/>
    <mergeCell ref="A152:C152"/>
    <mergeCell ref="A153:C153"/>
    <mergeCell ref="A154:C154"/>
    <mergeCell ref="A155:C155"/>
    <mergeCell ref="A156:C156"/>
    <mergeCell ref="A157:C157"/>
    <mergeCell ref="A158:C158"/>
    <mergeCell ref="A1:I1"/>
    <mergeCell ref="A3:I3"/>
    <mergeCell ref="A5:C5"/>
    <mergeCell ref="A10:C10"/>
    <mergeCell ref="A11:C11"/>
    <mergeCell ref="A48:C48"/>
    <mergeCell ref="A49:C49"/>
    <mergeCell ref="A50:C50"/>
    <mergeCell ref="A51:C51"/>
    <mergeCell ref="A6:C6"/>
    <mergeCell ref="A7:C7"/>
    <mergeCell ref="A8:C8"/>
    <mergeCell ref="A9:C9"/>
    <mergeCell ref="A21:C21"/>
    <mergeCell ref="A22:C22"/>
    <mergeCell ref="A23:C23"/>
    <mergeCell ref="A24:C24"/>
    <mergeCell ref="A41:C41"/>
    <mergeCell ref="A43:C43"/>
    <mergeCell ref="A12:C12"/>
    <mergeCell ref="A31:C31"/>
    <mergeCell ref="A32:C32"/>
    <mergeCell ref="A36:C36"/>
    <mergeCell ref="A33:C33"/>
    <mergeCell ref="A53:C53"/>
    <mergeCell ref="A56:C56"/>
    <mergeCell ref="A64:C64"/>
    <mergeCell ref="A40:C40"/>
    <mergeCell ref="A101:C101"/>
    <mergeCell ref="A105:C105"/>
    <mergeCell ref="A302:C302"/>
    <mergeCell ref="A304:C304"/>
    <mergeCell ref="A297:C297"/>
    <mergeCell ref="A299:C299"/>
    <mergeCell ref="A300:C300"/>
    <mergeCell ref="A301:C301"/>
    <mergeCell ref="A212:C212"/>
    <mergeCell ref="A222:C222"/>
    <mergeCell ref="A238:C238"/>
    <mergeCell ref="A223:C223"/>
    <mergeCell ref="A257:C257"/>
    <mergeCell ref="A296:C296"/>
    <mergeCell ref="A243:C243"/>
    <mergeCell ref="A244:C244"/>
    <mergeCell ref="A239:C239"/>
    <mergeCell ref="A240:C240"/>
    <mergeCell ref="A226:C226"/>
    <mergeCell ref="A227:C227"/>
    <mergeCell ref="A233:C233"/>
    <mergeCell ref="A234:C234"/>
    <mergeCell ref="A198:C198"/>
    <mergeCell ref="A202:C202"/>
    <mergeCell ref="A203:C203"/>
    <mergeCell ref="A204:C204"/>
    <mergeCell ref="A205:C205"/>
    <mergeCell ref="A206:C206"/>
    <mergeCell ref="A207:C207"/>
    <mergeCell ref="A211:C211"/>
    <mergeCell ref="A209:C209"/>
    <mergeCell ref="A208:C208"/>
    <mergeCell ref="A217:C217"/>
    <mergeCell ref="A219:C219"/>
    <mergeCell ref="A210:C210"/>
    <mergeCell ref="A199:C199"/>
    <mergeCell ref="A214:C214"/>
    <mergeCell ref="A215:C215"/>
    <mergeCell ref="A216:C216"/>
    <mergeCell ref="A197:C197"/>
    <mergeCell ref="A218:C218"/>
    <mergeCell ref="A220:C220"/>
    <mergeCell ref="A221:C221"/>
    <mergeCell ref="A69:C69"/>
    <mergeCell ref="A70:C70"/>
    <mergeCell ref="A109:C109"/>
    <mergeCell ref="A135:C135"/>
    <mergeCell ref="A122:C122"/>
    <mergeCell ref="A166:C166"/>
    <mergeCell ref="A178:C178"/>
    <mergeCell ref="A182:C182"/>
    <mergeCell ref="A179:C179"/>
    <mergeCell ref="A140:C140"/>
    <mergeCell ref="A180:C180"/>
    <mergeCell ref="A181:C181"/>
    <mergeCell ref="A168:C168"/>
    <mergeCell ref="A94:C94"/>
    <mergeCell ref="A87:C87"/>
    <mergeCell ref="A80:C80"/>
    <mergeCell ref="A169:C169"/>
    <mergeCell ref="A170:C170"/>
    <mergeCell ref="A174:C174"/>
    <mergeCell ref="A139:C139"/>
    <mergeCell ref="A379:C379"/>
    <mergeCell ref="A67:C67"/>
    <mergeCell ref="A68:C68"/>
    <mergeCell ref="A37:C37"/>
    <mergeCell ref="A35:C35"/>
    <mergeCell ref="A62:C62"/>
    <mergeCell ref="A60:C60"/>
    <mergeCell ref="A65:C65"/>
    <mergeCell ref="A61:C61"/>
    <mergeCell ref="A58:C58"/>
    <mergeCell ref="A59:C59"/>
    <mergeCell ref="A42:C42"/>
    <mergeCell ref="A44:C44"/>
    <mergeCell ref="A45:C45"/>
    <mergeCell ref="A46:C46"/>
    <mergeCell ref="A57:C57"/>
    <mergeCell ref="A54:C54"/>
    <mergeCell ref="A55:C55"/>
    <mergeCell ref="A66:C66"/>
    <mergeCell ref="A39:C39"/>
    <mergeCell ref="A63:C63"/>
    <mergeCell ref="A47:C47"/>
    <mergeCell ref="A52:C52"/>
    <mergeCell ref="A213:C213"/>
    <mergeCell ref="A308:C308"/>
    <mergeCell ref="A309:C309"/>
    <mergeCell ref="A310:C310"/>
    <mergeCell ref="A444:C444"/>
    <mergeCell ref="A437:C437"/>
    <mergeCell ref="A438:C438"/>
    <mergeCell ref="A439:C439"/>
    <mergeCell ref="A440:C440"/>
    <mergeCell ref="A442:C442"/>
    <mergeCell ref="A443:C443"/>
    <mergeCell ref="A375:C375"/>
    <mergeCell ref="A441:C441"/>
    <mergeCell ref="A433:C433"/>
    <mergeCell ref="A434:C434"/>
    <mergeCell ref="A435:C435"/>
    <mergeCell ref="A436:C436"/>
    <mergeCell ref="A385:C385"/>
    <mergeCell ref="A386:C386"/>
    <mergeCell ref="A387:C387"/>
    <mergeCell ref="A388:C388"/>
    <mergeCell ref="A389:C389"/>
    <mergeCell ref="A390:C390"/>
    <mergeCell ref="A418:C418"/>
    <mergeCell ref="A413:C413"/>
    <mergeCell ref="A260:C260"/>
    <mergeCell ref="A232:C232"/>
    <mergeCell ref="A259:C259"/>
    <mergeCell ref="A245:C245"/>
    <mergeCell ref="A256:C256"/>
    <mergeCell ref="A271:C271"/>
    <mergeCell ref="A272:C272"/>
    <mergeCell ref="A273:C273"/>
    <mergeCell ref="A280:C280"/>
    <mergeCell ref="A277:C277"/>
    <mergeCell ref="A278:C278"/>
    <mergeCell ref="A279:C279"/>
    <mergeCell ref="A270:C270"/>
    <mergeCell ref="A235:C235"/>
    <mergeCell ref="A236:C236"/>
    <mergeCell ref="A237:C237"/>
    <mergeCell ref="A261:C261"/>
    <mergeCell ref="A258:C258"/>
    <mergeCell ref="A246:C246"/>
    <mergeCell ref="A262:C262"/>
    <mergeCell ref="A253:C253"/>
    <mergeCell ref="A241:C241"/>
    <mergeCell ref="A266:C266"/>
    <mergeCell ref="A267:C267"/>
    <mergeCell ref="A313:C313"/>
    <mergeCell ref="A361:C361"/>
    <mergeCell ref="A359:C359"/>
    <mergeCell ref="A342:C342"/>
    <mergeCell ref="A343:C343"/>
    <mergeCell ref="A345:C345"/>
    <mergeCell ref="A334:C334"/>
    <mergeCell ref="A335:C335"/>
    <mergeCell ref="A336:C336"/>
    <mergeCell ref="A346:C346"/>
    <mergeCell ref="A333:C333"/>
    <mergeCell ref="A318:C318"/>
    <mergeCell ref="A344:C344"/>
    <mergeCell ref="A317:C317"/>
    <mergeCell ref="A341:C341"/>
    <mergeCell ref="A319:C319"/>
    <mergeCell ref="A320:C320"/>
    <mergeCell ref="A321:C321"/>
    <mergeCell ref="A322:C322"/>
    <mergeCell ref="A323:C323"/>
    <mergeCell ref="A324:C324"/>
    <mergeCell ref="A325:C325"/>
    <mergeCell ref="A326:C326"/>
    <mergeCell ref="A327:C327"/>
    <mergeCell ref="A368:C368"/>
    <mergeCell ref="A354:C354"/>
    <mergeCell ref="A363:C363"/>
    <mergeCell ref="A364:C364"/>
    <mergeCell ref="A366:C366"/>
    <mergeCell ref="A365:C365"/>
    <mergeCell ref="A360:C360"/>
    <mergeCell ref="A355:C355"/>
    <mergeCell ref="A367:C367"/>
    <mergeCell ref="A356:C356"/>
    <mergeCell ref="A357:C357"/>
    <mergeCell ref="A358:C358"/>
    <mergeCell ref="A362:C362"/>
    <mergeCell ref="A189:C189"/>
    <mergeCell ref="A225:C225"/>
    <mergeCell ref="H439:I439"/>
    <mergeCell ref="A374:C374"/>
    <mergeCell ref="A371:C371"/>
    <mergeCell ref="A372:C372"/>
    <mergeCell ref="A373:C373"/>
    <mergeCell ref="A376:C376"/>
    <mergeCell ref="A377:C377"/>
    <mergeCell ref="A393:C393"/>
    <mergeCell ref="A394:C394"/>
    <mergeCell ref="A398:C398"/>
    <mergeCell ref="A399:C399"/>
    <mergeCell ref="A400:C400"/>
    <mergeCell ref="A401:C401"/>
    <mergeCell ref="A402:C402"/>
    <mergeCell ref="A403:C403"/>
    <mergeCell ref="A404:C404"/>
    <mergeCell ref="A409:C409"/>
    <mergeCell ref="A383:C383"/>
    <mergeCell ref="A430:C430"/>
    <mergeCell ref="A431:C431"/>
    <mergeCell ref="A432:C432"/>
    <mergeCell ref="A380:C380"/>
    <mergeCell ref="A414:C414"/>
    <mergeCell ref="H438:I438"/>
    <mergeCell ref="A412:C412"/>
    <mergeCell ref="A369:C369"/>
    <mergeCell ref="A378:C378"/>
    <mergeCell ref="A395:C395"/>
    <mergeCell ref="A396:C396"/>
    <mergeCell ref="A397:C397"/>
    <mergeCell ref="A392:C392"/>
    <mergeCell ref="A370:C370"/>
    <mergeCell ref="A382:C382"/>
    <mergeCell ref="A381:C381"/>
    <mergeCell ref="A384:C384"/>
    <mergeCell ref="A391:C391"/>
    <mergeCell ref="A405:C405"/>
    <mergeCell ref="A406:C406"/>
    <mergeCell ref="A407:C407"/>
    <mergeCell ref="A410:C410"/>
    <mergeCell ref="A411:C411"/>
    <mergeCell ref="A408:C408"/>
    <mergeCell ref="A415:C415"/>
    <mergeCell ref="A416:C416"/>
    <mergeCell ref="A417:C417"/>
    <mergeCell ref="A419:C419"/>
    <mergeCell ref="A264:C264"/>
    <mergeCell ref="A265:C265"/>
    <mergeCell ref="A71:C71"/>
    <mergeCell ref="A99:C99"/>
    <mergeCell ref="A100:C100"/>
    <mergeCell ref="A95:C95"/>
    <mergeCell ref="A96:C96"/>
    <mergeCell ref="A89:C89"/>
    <mergeCell ref="A90:C90"/>
    <mergeCell ref="A91:C91"/>
    <mergeCell ref="A92:C92"/>
    <mergeCell ref="A76:C76"/>
    <mergeCell ref="A77:C77"/>
    <mergeCell ref="A78:C78"/>
    <mergeCell ref="A79:C79"/>
    <mergeCell ref="A88:C88"/>
    <mergeCell ref="A83:C83"/>
    <mergeCell ref="A93:C93"/>
    <mergeCell ref="A84:C84"/>
    <mergeCell ref="A85:C85"/>
    <mergeCell ref="A97:C97"/>
    <mergeCell ref="A98:C98"/>
    <mergeCell ref="A81:C81"/>
    <mergeCell ref="A184:C184"/>
    <mergeCell ref="A268:C268"/>
    <mergeCell ref="A269:C269"/>
    <mergeCell ref="A337:C337"/>
    <mergeCell ref="A338:C338"/>
    <mergeCell ref="A339:C339"/>
    <mergeCell ref="A340:C340"/>
    <mergeCell ref="A352:C352"/>
    <mergeCell ref="A353:C353"/>
    <mergeCell ref="A185:C185"/>
    <mergeCell ref="A186:C186"/>
    <mergeCell ref="A187:C187"/>
    <mergeCell ref="A188:C188"/>
    <mergeCell ref="A347:C347"/>
    <mergeCell ref="A348:C348"/>
    <mergeCell ref="A349:C349"/>
    <mergeCell ref="A350:C350"/>
    <mergeCell ref="A351:C351"/>
    <mergeCell ref="A312:C312"/>
    <mergeCell ref="A314:C314"/>
    <mergeCell ref="A315:C315"/>
    <mergeCell ref="A316:C316"/>
    <mergeCell ref="A305:C305"/>
    <mergeCell ref="A298:C298"/>
    <mergeCell ref="A263:C263"/>
  </mergeCells>
  <printOptions horizontalCentered="1"/>
  <pageMargins left="0.70866141732283472" right="0.70866141732283472" top="0.74803149606299213" bottom="0.74803149606299213" header="0.31496062992125984" footer="0.31496062992125984"/>
  <pageSetup paperSize="9" scale="60" firstPageNumber="5" orientation="landscape" useFirstPageNumber="1" r:id="rId1"/>
  <rowBreaks count="3" manualBreakCount="3">
    <brk id="55" max="12" man="1"/>
    <brk id="133" max="12" man="1"/>
    <brk id="241" max="12"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SAŽETAK</vt:lpstr>
      <vt:lpstr>Prihodi i rashodi po izvorima</vt:lpstr>
      <vt:lpstr> Račun prihoda i rashoda</vt:lpstr>
      <vt:lpstr>Račun financiranja</vt:lpstr>
      <vt:lpstr>Račun financiranja po izvorima</vt:lpstr>
      <vt:lpstr>Rashodi prema funkcijskoj kl</vt:lpstr>
      <vt:lpstr>POSEBNI DIO</vt:lpstr>
      <vt:lpstr>'POSEBNI DIO'!Print_Area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Marija Lacković</dc:creator>
  <cp:lastModifiedBy>josip.stojic33@gmail.com</cp:lastModifiedBy>
  <cp:lastPrinted>2025-06-15T12:38:22Z</cp:lastPrinted>
  <dcterms:created xsi:type="dcterms:W3CDTF">2022-08-12T12:51:27Z</dcterms:created>
  <dcterms:modified xsi:type="dcterms:W3CDTF">2025-07-14T09:55:29Z</dcterms:modified>
</cp:coreProperties>
</file>