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orisnik\Desktop\"/>
    </mc:Choice>
  </mc:AlternateContent>
  <xr:revisionPtr revIDLastSave="0" documentId="13_ncr:1_{15EA16A9-757C-4869-A81B-8876D81EE17D}" xr6:coauthVersionLast="47" xr6:coauthVersionMax="47" xr10:uidLastSave="{00000000-0000-0000-0000-000000000000}"/>
  <bookViews>
    <workbookView xWindow="-120" yWindow="-120" windowWidth="29040" windowHeight="15840" tabRatio="763" xr2:uid="{00000000-000D-0000-FFFF-FFFF00000000}"/>
  </bookViews>
  <sheets>
    <sheet name="SAŽETAK" sheetId="1" r:id="rId1"/>
    <sheet name="Prihodi i rashodi po izvorima" sheetId="8" r:id="rId2"/>
    <sheet name=" Račun prihoda i rashoda" sheetId="3" r:id="rId3"/>
    <sheet name="Račun financiranja" sheetId="6" r:id="rId4"/>
    <sheet name="Račun financiranja po izvorima" sheetId="9" r:id="rId5"/>
    <sheet name="Rashodi prema funkcijskoj kl" sheetId="5" r:id="rId6"/>
    <sheet name="POSEBNI DIO" sheetId="7" r:id="rId7"/>
  </sheets>
  <definedNames>
    <definedName name="_xlnm.Print_Area" localSheetId="6">'POSEBNI DIO'!$A$1:$I$391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8" l="1"/>
  <c r="E27" i="5"/>
  <c r="F27" i="5"/>
  <c r="D27" i="5"/>
  <c r="H115" i="7"/>
  <c r="I115" i="7"/>
  <c r="H114" i="7"/>
  <c r="I114" i="7"/>
  <c r="H113" i="7"/>
  <c r="I113" i="7"/>
  <c r="G114" i="7"/>
  <c r="G115" i="7" s="1"/>
  <c r="G113" i="7"/>
  <c r="I265" i="7"/>
  <c r="I261" i="7"/>
  <c r="I262" i="7" s="1"/>
  <c r="G141" i="7"/>
  <c r="G138" i="7"/>
  <c r="G137" i="7"/>
  <c r="G223" i="7"/>
  <c r="G258" i="7"/>
  <c r="G375" i="7"/>
  <c r="G371" i="7"/>
  <c r="G372" i="7" s="1"/>
  <c r="G205" i="7"/>
  <c r="G206" i="7" s="1"/>
  <c r="G219" i="7"/>
  <c r="G220" i="7" s="1"/>
  <c r="G254" i="7"/>
  <c r="G255" i="7" s="1"/>
  <c r="C26" i="8"/>
  <c r="D26" i="8"/>
  <c r="C24" i="8"/>
  <c r="D24" i="8"/>
  <c r="B24" i="8"/>
  <c r="B23" i="8" s="1"/>
  <c r="E39" i="5"/>
  <c r="F39" i="5"/>
  <c r="E36" i="5"/>
  <c r="F36" i="5"/>
  <c r="E35" i="5"/>
  <c r="F35" i="5"/>
  <c r="E23" i="5"/>
  <c r="F23" i="5"/>
  <c r="E20" i="5"/>
  <c r="F20" i="5"/>
  <c r="E18" i="5"/>
  <c r="F18" i="5"/>
  <c r="E17" i="5"/>
  <c r="F17" i="5"/>
  <c r="H301" i="7"/>
  <c r="I301" i="7"/>
  <c r="H195" i="7"/>
  <c r="I195" i="7"/>
  <c r="G301" i="7"/>
  <c r="G195" i="7"/>
  <c r="I376" i="7" l="1"/>
  <c r="H349" i="7"/>
  <c r="I349" i="7"/>
  <c r="G325" i="7"/>
  <c r="H242" i="7"/>
  <c r="I242" i="7"/>
  <c r="D28" i="8" s="1"/>
  <c r="H214" i="7"/>
  <c r="I214" i="7"/>
  <c r="H146" i="7"/>
  <c r="I146" i="7"/>
  <c r="H69" i="7" l="1"/>
  <c r="I69" i="7"/>
  <c r="I15" i="7"/>
  <c r="H15" i="7"/>
  <c r="I13" i="7"/>
  <c r="H13" i="7"/>
  <c r="G13" i="7"/>
  <c r="H17" i="7"/>
  <c r="I17" i="7"/>
  <c r="G17" i="7"/>
  <c r="G23" i="7"/>
  <c r="I70" i="7" l="1"/>
  <c r="I71" i="7" s="1"/>
  <c r="H70" i="7"/>
  <c r="H71" i="7" s="1"/>
  <c r="I8" i="7"/>
  <c r="I7" i="7" s="1"/>
  <c r="G8" i="7"/>
  <c r="G7" i="7" s="1"/>
  <c r="H8" i="7"/>
  <c r="H7" i="7" s="1"/>
  <c r="F6" i="7"/>
  <c r="G10" i="6"/>
  <c r="H10" i="6"/>
  <c r="C23" i="8"/>
  <c r="D23" i="8"/>
  <c r="C25" i="8"/>
  <c r="D25" i="8"/>
  <c r="B26" i="8"/>
  <c r="B25" i="8" s="1"/>
  <c r="B14" i="8"/>
  <c r="B13" i="8" s="1"/>
  <c r="C14" i="8"/>
  <c r="C13" i="8" s="1"/>
  <c r="D14" i="8"/>
  <c r="D13" i="8" s="1"/>
  <c r="B12" i="8"/>
  <c r="B11" i="8" s="1"/>
  <c r="C12" i="8"/>
  <c r="C11" i="8" s="1"/>
  <c r="D12" i="8"/>
  <c r="D11" i="8" s="1"/>
  <c r="B14" i="9"/>
  <c r="B13" i="9" s="1"/>
  <c r="C14" i="9"/>
  <c r="C13" i="9" s="1"/>
  <c r="D14" i="9"/>
  <c r="D13" i="9" s="1"/>
  <c r="B9" i="9" l="1"/>
  <c r="B8" i="9" s="1"/>
  <c r="C9" i="9"/>
  <c r="C8" i="9" s="1"/>
  <c r="D9" i="9"/>
  <c r="D8" i="9" s="1"/>
  <c r="G23" i="1" l="1"/>
  <c r="F23" i="1"/>
  <c r="I291" i="7"/>
  <c r="H291" i="7"/>
  <c r="G291" i="7"/>
  <c r="G242" i="7"/>
  <c r="G221" i="7"/>
  <c r="G228" i="7"/>
  <c r="G235" i="7"/>
  <c r="G249" i="7"/>
  <c r="G256" i="7"/>
  <c r="G263" i="7"/>
  <c r="G270" i="7"/>
  <c r="G277" i="7"/>
  <c r="G284" i="7"/>
  <c r="H207" i="7"/>
  <c r="I207" i="7"/>
  <c r="H139" i="7"/>
  <c r="I139" i="7"/>
  <c r="G139" i="7"/>
  <c r="F10" i="6"/>
  <c r="H380" i="7"/>
  <c r="I380" i="7"/>
  <c r="F38" i="5" s="1"/>
  <c r="G380" i="7"/>
  <c r="H376" i="7"/>
  <c r="H378" i="7"/>
  <c r="I378" i="7"/>
  <c r="I379" i="7" s="1"/>
  <c r="G378" i="7"/>
  <c r="H373" i="7"/>
  <c r="I373" i="7"/>
  <c r="H365" i="7"/>
  <c r="E40" i="5" s="1"/>
  <c r="I365" i="7"/>
  <c r="F40" i="5" s="1"/>
  <c r="G365" i="7"/>
  <c r="D40" i="5" s="1"/>
  <c r="H361" i="7"/>
  <c r="I361" i="7"/>
  <c r="G361" i="7"/>
  <c r="H356" i="7"/>
  <c r="I356" i="7"/>
  <c r="G356" i="7"/>
  <c r="H352" i="7"/>
  <c r="I352" i="7"/>
  <c r="G352" i="7"/>
  <c r="G349" i="7"/>
  <c r="H341" i="7"/>
  <c r="I341" i="7"/>
  <c r="G341" i="7"/>
  <c r="H333" i="7"/>
  <c r="I333" i="7"/>
  <c r="G333" i="7"/>
  <c r="H329" i="7"/>
  <c r="E32" i="5" s="1"/>
  <c r="I329" i="7"/>
  <c r="F32" i="5" s="1"/>
  <c r="G329" i="7"/>
  <c r="D32" i="5" s="1"/>
  <c r="H325" i="7"/>
  <c r="I325" i="7"/>
  <c r="H321" i="7"/>
  <c r="E31" i="5" s="1"/>
  <c r="I321" i="7"/>
  <c r="F31" i="5" s="1"/>
  <c r="G321" i="7"/>
  <c r="D31" i="5" s="1"/>
  <c r="H317" i="7"/>
  <c r="I317" i="7"/>
  <c r="G317" i="7"/>
  <c r="H306" i="7"/>
  <c r="I306" i="7"/>
  <c r="G306" i="7"/>
  <c r="H298" i="7"/>
  <c r="I298" i="7"/>
  <c r="G298" i="7"/>
  <c r="H284" i="7"/>
  <c r="I284" i="7"/>
  <c r="H277" i="7"/>
  <c r="I277" i="7"/>
  <c r="H270" i="7"/>
  <c r="I270" i="7"/>
  <c r="H263" i="7"/>
  <c r="I263" i="7"/>
  <c r="H256" i="7"/>
  <c r="H249" i="7"/>
  <c r="I249" i="7"/>
  <c r="H235" i="7"/>
  <c r="I235" i="7"/>
  <c r="H228" i="7"/>
  <c r="I228" i="7"/>
  <c r="H221" i="7"/>
  <c r="I221" i="7"/>
  <c r="H200" i="7"/>
  <c r="I200" i="7"/>
  <c r="H192" i="7"/>
  <c r="I192" i="7"/>
  <c r="H184" i="7"/>
  <c r="I184" i="7"/>
  <c r="G184" i="7"/>
  <c r="H180" i="7"/>
  <c r="E22" i="5" s="1"/>
  <c r="E21" i="5" s="1"/>
  <c r="I180" i="7"/>
  <c r="F22" i="5" s="1"/>
  <c r="F21" i="5" s="1"/>
  <c r="G180" i="7"/>
  <c r="D22" i="5" s="1"/>
  <c r="H177" i="7"/>
  <c r="I177" i="7"/>
  <c r="H169" i="7"/>
  <c r="E26" i="5" s="1"/>
  <c r="I169" i="7"/>
  <c r="F26" i="5" s="1"/>
  <c r="G169" i="7"/>
  <c r="D26" i="5" s="1"/>
  <c r="H165" i="7"/>
  <c r="I165" i="7"/>
  <c r="G165" i="7"/>
  <c r="H160" i="7"/>
  <c r="I160" i="7"/>
  <c r="G160" i="7"/>
  <c r="H156" i="7"/>
  <c r="I156" i="7"/>
  <c r="G156" i="7"/>
  <c r="G134" i="7" s="1"/>
  <c r="H153" i="7"/>
  <c r="I153" i="7"/>
  <c r="H130" i="7"/>
  <c r="E14" i="5" s="1"/>
  <c r="I130" i="7"/>
  <c r="F14" i="5" s="1"/>
  <c r="G130" i="7"/>
  <c r="D14" i="5" s="1"/>
  <c r="H121" i="7"/>
  <c r="I121" i="7"/>
  <c r="G121" i="7"/>
  <c r="H116" i="7"/>
  <c r="I116" i="7"/>
  <c r="G116" i="7"/>
  <c r="H108" i="7"/>
  <c r="G26" i="3" s="1"/>
  <c r="I108" i="7"/>
  <c r="H26" i="3" s="1"/>
  <c r="G108" i="7"/>
  <c r="F26" i="3" s="1"/>
  <c r="H104" i="7"/>
  <c r="I104" i="7"/>
  <c r="G104" i="7"/>
  <c r="H100" i="7"/>
  <c r="I100" i="7"/>
  <c r="G100" i="7"/>
  <c r="H96" i="7"/>
  <c r="I96" i="7"/>
  <c r="G96" i="7"/>
  <c r="H92" i="7"/>
  <c r="I92" i="7"/>
  <c r="G92" i="7"/>
  <c r="H88" i="7"/>
  <c r="I88" i="7"/>
  <c r="G88" i="7"/>
  <c r="H84" i="7"/>
  <c r="I84" i="7"/>
  <c r="G84" i="7"/>
  <c r="H80" i="7"/>
  <c r="I80" i="7"/>
  <c r="G80" i="7"/>
  <c r="H76" i="7"/>
  <c r="G76" i="7"/>
  <c r="H72" i="7"/>
  <c r="E25" i="5" s="1"/>
  <c r="I72" i="7"/>
  <c r="F25" i="5" s="1"/>
  <c r="D25" i="5"/>
  <c r="G69" i="7"/>
  <c r="G70" i="7" s="1"/>
  <c r="G71" i="7" s="1"/>
  <c r="H61" i="7"/>
  <c r="I61" i="7"/>
  <c r="H57" i="7"/>
  <c r="I57" i="7"/>
  <c r="G57" i="7"/>
  <c r="H52" i="7"/>
  <c r="I52" i="7"/>
  <c r="G52" i="7"/>
  <c r="H48" i="7"/>
  <c r="I48" i="7"/>
  <c r="G48" i="7"/>
  <c r="I44" i="7"/>
  <c r="F19" i="5" s="1"/>
  <c r="F16" i="5" s="1"/>
  <c r="H44" i="7"/>
  <c r="E19" i="5" s="1"/>
  <c r="E16" i="5" s="1"/>
  <c r="G44" i="7"/>
  <c r="D19" i="5" s="1"/>
  <c r="H40" i="7"/>
  <c r="I40" i="7"/>
  <c r="G40" i="7"/>
  <c r="I36" i="7"/>
  <c r="H36" i="7"/>
  <c r="G36" i="7"/>
  <c r="I32" i="7"/>
  <c r="H32" i="7"/>
  <c r="G32" i="7"/>
  <c r="I27" i="7"/>
  <c r="H27" i="7"/>
  <c r="G27" i="7"/>
  <c r="I23" i="7"/>
  <c r="F24" i="3"/>
  <c r="H313" i="7"/>
  <c r="I313" i="7"/>
  <c r="G313" i="7"/>
  <c r="G373" i="7"/>
  <c r="G146" i="7"/>
  <c r="G192" i="7"/>
  <c r="B28" i="8"/>
  <c r="G214" i="7"/>
  <c r="G200" i="7"/>
  <c r="D39" i="5"/>
  <c r="D17" i="5"/>
  <c r="D18" i="5"/>
  <c r="D23" i="5"/>
  <c r="D20" i="5"/>
  <c r="D36" i="5"/>
  <c r="D35" i="5"/>
  <c r="I6" i="7" l="1"/>
  <c r="H12" i="3" s="1"/>
  <c r="D16" i="8" s="1"/>
  <c r="D15" i="8" s="1"/>
  <c r="D10" i="8" s="1"/>
  <c r="H25" i="3"/>
  <c r="I56" i="7"/>
  <c r="G25" i="3"/>
  <c r="H56" i="7"/>
  <c r="H6" i="7"/>
  <c r="G12" i="3" s="1"/>
  <c r="C16" i="8" s="1"/>
  <c r="C15" i="8" s="1"/>
  <c r="C10" i="8" s="1"/>
  <c r="F25" i="3"/>
  <c r="G6" i="7"/>
  <c r="F12" i="3" s="1"/>
  <c r="B16" i="8" s="1"/>
  <c r="B15" i="8" s="1"/>
  <c r="B10" i="8" s="1"/>
  <c r="G56" i="7"/>
  <c r="I164" i="7"/>
  <c r="G316" i="7"/>
  <c r="G360" i="7"/>
  <c r="D27" i="8"/>
  <c r="D22" i="8" s="1"/>
  <c r="C27" i="8"/>
  <c r="C22" i="8" s="1"/>
  <c r="H164" i="7"/>
  <c r="G164" i="7"/>
  <c r="B27" i="8"/>
  <c r="B22" i="8" s="1"/>
  <c r="H31" i="7"/>
  <c r="F37" i="5"/>
  <c r="I31" i="7"/>
  <c r="E38" i="5"/>
  <c r="E37" i="5" s="1"/>
  <c r="H33" i="3"/>
  <c r="H31" i="3" s="1"/>
  <c r="J14" i="1" s="1"/>
  <c r="I120" i="7"/>
  <c r="D15" i="5"/>
  <c r="D13" i="5" s="1"/>
  <c r="G125" i="7"/>
  <c r="F30" i="3"/>
  <c r="F30" i="5"/>
  <c r="I316" i="7"/>
  <c r="I360" i="7"/>
  <c r="D24" i="5"/>
  <c r="G344" i="7"/>
  <c r="H360" i="7"/>
  <c r="D12" i="5"/>
  <c r="D11" i="5" s="1"/>
  <c r="G22" i="7"/>
  <c r="I125" i="7"/>
  <c r="F15" i="5"/>
  <c r="F13" i="5" s="1"/>
  <c r="H30" i="3"/>
  <c r="H29" i="3"/>
  <c r="F34" i="5"/>
  <c r="F33" i="5" s="1"/>
  <c r="I134" i="7"/>
  <c r="E15" i="5"/>
  <c r="E13" i="5" s="1"/>
  <c r="H125" i="7"/>
  <c r="G30" i="3"/>
  <c r="E34" i="5"/>
  <c r="E33" i="5" s="1"/>
  <c r="H134" i="7"/>
  <c r="G29" i="3"/>
  <c r="F24" i="5"/>
  <c r="F29" i="5"/>
  <c r="I344" i="7"/>
  <c r="F33" i="3"/>
  <c r="F31" i="3" s="1"/>
  <c r="H14" i="1" s="1"/>
  <c r="G120" i="7"/>
  <c r="H22" i="7"/>
  <c r="G24" i="3"/>
  <c r="E12" i="5"/>
  <c r="E11" i="5" s="1"/>
  <c r="I22" i="7"/>
  <c r="H24" i="3"/>
  <c r="F12" i="5"/>
  <c r="F11" i="5" s="1"/>
  <c r="G33" i="3"/>
  <c r="G31" i="3" s="1"/>
  <c r="I14" i="1" s="1"/>
  <c r="H120" i="7"/>
  <c r="E30" i="5"/>
  <c r="H316" i="7"/>
  <c r="G31" i="7"/>
  <c r="E24" i="5"/>
  <c r="H344" i="7"/>
  <c r="E29" i="5"/>
  <c r="F29" i="3"/>
  <c r="D34" i="5"/>
  <c r="D30" i="5"/>
  <c r="D38" i="5"/>
  <c r="D29" i="5"/>
  <c r="D16" i="5"/>
  <c r="D21" i="5"/>
  <c r="F28" i="5" l="1"/>
  <c r="I21" i="7"/>
  <c r="F10" i="5"/>
  <c r="G21" i="7"/>
  <c r="E28" i="5"/>
  <c r="E10" i="5" s="1"/>
  <c r="H21" i="7"/>
  <c r="F23" i="3"/>
  <c r="H13" i="1" s="1"/>
  <c r="G23" i="3"/>
  <c r="D37" i="5"/>
  <c r="D28" i="5"/>
  <c r="D33" i="5"/>
  <c r="G16" i="3"/>
  <c r="I11" i="1" s="1"/>
  <c r="H16" i="3"/>
  <c r="J11" i="1" s="1"/>
  <c r="F16" i="3"/>
  <c r="H11" i="1" s="1"/>
  <c r="D10" i="5" l="1"/>
  <c r="F10" i="3"/>
  <c r="H10" i="1" s="1"/>
  <c r="H9" i="1" s="1"/>
  <c r="H10" i="3"/>
  <c r="J10" i="1" s="1"/>
  <c r="J9" i="1" s="1"/>
  <c r="G10" i="3"/>
  <c r="I10" i="1" s="1"/>
  <c r="I9" i="1" s="1"/>
  <c r="H12" i="1"/>
  <c r="I13" i="1" l="1"/>
  <c r="I12" i="1" s="1"/>
  <c r="I15" i="1" s="1"/>
  <c r="I23" i="1" s="1"/>
  <c r="H15" i="1"/>
  <c r="H23" i="1" s="1"/>
  <c r="H23" i="3"/>
  <c r="J13" i="1" s="1"/>
  <c r="J12" i="1" s="1"/>
  <c r="J15" i="1" s="1"/>
  <c r="J23" i="1" s="1"/>
</calcChain>
</file>

<file path=xl/sharedStrings.xml><?xml version="1.0" encoding="utf-8"?>
<sst xmlns="http://schemas.openxmlformats.org/spreadsheetml/2006/main" count="746" uniqueCount="315">
  <si>
    <t>PRIHODI UKUPNO</t>
  </si>
  <si>
    <t>PRIHODI POSLOVANJA</t>
  </si>
  <si>
    <t>PRIHODI OD PRODAJE NEFINANCIJSKE IMOVINE</t>
  </si>
  <si>
    <t>RASHODI UKUPNO</t>
  </si>
  <si>
    <t>RASHODI  POSLOVANJA</t>
  </si>
  <si>
    <t>RASHODI ZA NABAVU NEFINANCIJSKE IMOVINE</t>
  </si>
  <si>
    <t>RAZLIKA - VIŠAK / MANJAK</t>
  </si>
  <si>
    <t>PRIMICI OD FINANCIJSKE IMOVINE I ZADUŽIVANJA</t>
  </si>
  <si>
    <t>IZDACI ZA FINANCIJSKU IMOVINU I OTPLATE ZAJMOVA</t>
  </si>
  <si>
    <t>NETO FINANCIRANJE</t>
  </si>
  <si>
    <t>VIŠAK / MANJAK + NETO FINANCIRANJE</t>
  </si>
  <si>
    <t>Izvršenje 2021.</t>
  </si>
  <si>
    <t>Plan 2022.</t>
  </si>
  <si>
    <t>Naziv prihoda</t>
  </si>
  <si>
    <t xml:space="preserve">A. RAČUN PRIHODA I RASHODA </t>
  </si>
  <si>
    <t>Razred</t>
  </si>
  <si>
    <t>Skupina</t>
  </si>
  <si>
    <t>Prihodi poslovanja</t>
  </si>
  <si>
    <t>Prihodi od poreza</t>
  </si>
  <si>
    <t>Opći prihodi i primici</t>
  </si>
  <si>
    <t>Prihodi od prodaje nefinancijske imovine</t>
  </si>
  <si>
    <t>Prihodi od prodaje neproizvedene dugotrajne imovine</t>
  </si>
  <si>
    <t>Naziv rashoda</t>
  </si>
  <si>
    <t>Rashodi poslovanja</t>
  </si>
  <si>
    <t>Rashodi za zaposlene</t>
  </si>
  <si>
    <t>Rashodi za nabavu nefinancijske imovine</t>
  </si>
  <si>
    <t>Rashodi za nabavu neproizvedene dugotrajne imovine</t>
  </si>
  <si>
    <t>RASHODI PREMA FUNKCIJSKOJ KLASIFIKACIJI</t>
  </si>
  <si>
    <t>BROJČANA OZNAKA I NAZIV</t>
  </si>
  <si>
    <t>UKUPNI RASHODI</t>
  </si>
  <si>
    <t>01 Opće javne usluge</t>
  </si>
  <si>
    <t>011 Izvršna i zakonodavna tijela, financijski i fiskalni poslovi</t>
  </si>
  <si>
    <t>04 Ekonomski poslovi</t>
  </si>
  <si>
    <t>041 Opći ekonomski, trgovački i poslovi vezani uz rad</t>
  </si>
  <si>
    <t>Primici od financijske imovine i zaduživanja</t>
  </si>
  <si>
    <t>Izdaci za financijsku imovinu i otplate zajmova</t>
  </si>
  <si>
    <t>II. POSEBNI DIO</t>
  </si>
  <si>
    <t>I. OPĆI DIO</t>
  </si>
  <si>
    <t>Šifra</t>
  </si>
  <si>
    <t xml:space="preserve">Naziv </t>
  </si>
  <si>
    <t>Materijalni rashodi</t>
  </si>
  <si>
    <t>Primici od zaduživanja</t>
  </si>
  <si>
    <t>Izdaci za otplatu glavnice primljenih kredita i zajmova</t>
  </si>
  <si>
    <t>Vlastiti prihodi</t>
  </si>
  <si>
    <t>B) SAŽETAK RAČUNA FINANCIRANJA</t>
  </si>
  <si>
    <t>A) SAŽETAK RAČUNA PRIHODA I RASHODA</t>
  </si>
  <si>
    <t>Izvršenje 2021.**</t>
  </si>
  <si>
    <t>Plan 2022.**</t>
  </si>
  <si>
    <t>Rashodi za nabavu proizvedene dugotrajne imovine</t>
  </si>
  <si>
    <t>Prihodi od imovine</t>
  </si>
  <si>
    <t>Naziv</t>
  </si>
  <si>
    <t>03 Javni red i sigurnost</t>
  </si>
  <si>
    <t xml:space="preserve">032 Usluge protupožarne zaštite </t>
  </si>
  <si>
    <t>042 Poljoprivreda, šumarstvo, ribolovstvo i lov</t>
  </si>
  <si>
    <t xml:space="preserve">045 Promet </t>
  </si>
  <si>
    <t xml:space="preserve">05 Zaštita okoliša </t>
  </si>
  <si>
    <t>051 Gospodarenje otpadom</t>
  </si>
  <si>
    <t>06 Usluge unaprjeđenja stanovanja i zajednice</t>
  </si>
  <si>
    <t xml:space="preserve">063 Opskrba vodom </t>
  </si>
  <si>
    <t xml:space="preserve">064 Ulična rasjeta </t>
  </si>
  <si>
    <t xml:space="preserve">08 Rekracija, kultura i religija </t>
  </si>
  <si>
    <t xml:space="preserve">081 Službe rekreacije i sporta </t>
  </si>
  <si>
    <t>082 Službe kulture</t>
  </si>
  <si>
    <t xml:space="preserve">083 Službe emitiranja i izdavanja </t>
  </si>
  <si>
    <t xml:space="preserve">084 Religijske i druge službe zajednice </t>
  </si>
  <si>
    <t xml:space="preserve">09 Obrazovanje </t>
  </si>
  <si>
    <t xml:space="preserve">091 Predškolsko i osnovno obrazovanje </t>
  </si>
  <si>
    <t xml:space="preserve">094 Visoka naobrazba </t>
  </si>
  <si>
    <t xml:space="preserve">10 Socijalna zaštita </t>
  </si>
  <si>
    <t xml:space="preserve">104 Obitelj i djeca </t>
  </si>
  <si>
    <t xml:space="preserve">107 Socijalna pomoć stanovništvu koje nije obuhvaćeno redovnim socijalnim programom </t>
  </si>
  <si>
    <t>Pomoći iz inozemstva i od subjekata unutar općeg proračuna</t>
  </si>
  <si>
    <t xml:space="preserve">Prihodi od upravnih i administrativnih pristojbi, pristojbi po posebnim propisima i naknadama </t>
  </si>
  <si>
    <t xml:space="preserve">Kazne, upravne mjere i ostali prihodi </t>
  </si>
  <si>
    <t xml:space="preserve">Prihodi od prodaje proizvedene dugotrajne imovine </t>
  </si>
  <si>
    <t xml:space="preserve">Financijski rashodi </t>
  </si>
  <si>
    <t xml:space="preserve">Subvencije </t>
  </si>
  <si>
    <t xml:space="preserve">Pomoći dane u inozemstvo i unutar općeg proračuna </t>
  </si>
  <si>
    <t xml:space="preserve">Naknade građanima i kućanstvima ne temelju osiguranja i druge naknade </t>
  </si>
  <si>
    <t xml:space="preserve">Donacije i ostali rashodi </t>
  </si>
  <si>
    <t>Rashodi za nabavu proizvedene  dugotrajne imovine</t>
  </si>
  <si>
    <t>RAZDJEL 001</t>
  </si>
  <si>
    <t>JEDINSTVENI UPRAVNI ODJEL</t>
  </si>
  <si>
    <t>OPĆINSKO VIJEĆE</t>
  </si>
  <si>
    <t>GLAVA 001 01</t>
  </si>
  <si>
    <t>Donošenje akata i mjera</t>
  </si>
  <si>
    <t xml:space="preserve">Redovan rad Općinskog vijeća </t>
  </si>
  <si>
    <t xml:space="preserve">Potpora radu političkih stranaka </t>
  </si>
  <si>
    <t>PROGRAM 1001</t>
  </si>
  <si>
    <t>GLAVA 001 02</t>
  </si>
  <si>
    <t>Aktivnost A1001 01</t>
  </si>
  <si>
    <t xml:space="preserve">Rashodi za zaposlene </t>
  </si>
  <si>
    <t>Aktivnost A1001 02</t>
  </si>
  <si>
    <t xml:space="preserve">Reprezentacija </t>
  </si>
  <si>
    <t>PROGRAM 1002</t>
  </si>
  <si>
    <t xml:space="preserve">Rashodi poslovanja </t>
  </si>
  <si>
    <t>Aktivnost A1002 01</t>
  </si>
  <si>
    <t>Aktivnost A1002 02</t>
  </si>
  <si>
    <t>PROGRAM 1003</t>
  </si>
  <si>
    <t xml:space="preserve">Rashodi za materijal i energiju </t>
  </si>
  <si>
    <t>Aktivnost A1003 01</t>
  </si>
  <si>
    <t xml:space="preserve">Uredski materijal </t>
  </si>
  <si>
    <t>Aktivnost A1003 02</t>
  </si>
  <si>
    <t xml:space="preserve">Materijalni rashodi </t>
  </si>
  <si>
    <t>Aktivnost A1003 03</t>
  </si>
  <si>
    <t>Aktivnost A 1003 04</t>
  </si>
  <si>
    <t>Aktivnost A1003 05</t>
  </si>
  <si>
    <t>PROGRAM 1004</t>
  </si>
  <si>
    <t xml:space="preserve">Rashodi za usluge </t>
  </si>
  <si>
    <t>Aktivnost A1004 01</t>
  </si>
  <si>
    <t>Aktivnost A1004 02</t>
  </si>
  <si>
    <t xml:space="preserve">Poštarina </t>
  </si>
  <si>
    <t>Aktivnost A 1004 03</t>
  </si>
  <si>
    <t>Aktivnost A1004 04</t>
  </si>
  <si>
    <t>Aktivnost A1004 05</t>
  </si>
  <si>
    <t>Aktivnost A1004 06</t>
  </si>
  <si>
    <t xml:space="preserve">Opskrba vodom </t>
  </si>
  <si>
    <t>Aktivnost A1004 07</t>
  </si>
  <si>
    <t>Aktivnost A1004 08</t>
  </si>
  <si>
    <t>Aktivnost A1004 09</t>
  </si>
  <si>
    <t>Aktivnost A1004 10</t>
  </si>
  <si>
    <t>Aktivnost A1004 11</t>
  </si>
  <si>
    <t>Aktivnost A1004 12</t>
  </si>
  <si>
    <t>Aktivnost A1004 13</t>
  </si>
  <si>
    <t>Aktivnost A1004 14</t>
  </si>
  <si>
    <t>PROGRAM 1005</t>
  </si>
  <si>
    <t>Aktivnost A1005 01</t>
  </si>
  <si>
    <t>PROGRAM 1006</t>
  </si>
  <si>
    <t>Aktivnost A1006 01</t>
  </si>
  <si>
    <t>Aktivnost A1006 02</t>
  </si>
  <si>
    <t>PROGRAM 1007</t>
  </si>
  <si>
    <t>Aktivnost A1007 01</t>
  </si>
  <si>
    <t xml:space="preserve">092 Srednjoškolsko obrazovanje </t>
  </si>
  <si>
    <t xml:space="preserve">Tekuće donacije u novcu </t>
  </si>
  <si>
    <t xml:space="preserve">Protupožarna i civilna zaštita </t>
  </si>
  <si>
    <t xml:space="preserve">Javna vatrogasna postrojba </t>
  </si>
  <si>
    <t xml:space="preserve">Civilna zaštita i gorska služba spašavanja </t>
  </si>
  <si>
    <t xml:space="preserve">Izgradnja objekata i uređenje komunalne infrastrukture </t>
  </si>
  <si>
    <t xml:space="preserve">Rashodi za nabavu nefinancijske imovine </t>
  </si>
  <si>
    <t>Izgradnja groblja</t>
  </si>
  <si>
    <t>Izvor financiranja 11</t>
  </si>
  <si>
    <t>PROGRAM 1012</t>
  </si>
  <si>
    <t>Aktivnost A1012 01</t>
  </si>
  <si>
    <t>Aktivnost A1012 02</t>
  </si>
  <si>
    <t>Aktivnost A1012 03</t>
  </si>
  <si>
    <t>Izvor financiranja 52</t>
  </si>
  <si>
    <t>Ostale pomoći i darovnice</t>
  </si>
  <si>
    <t xml:space="preserve">Rashodi za nabavu proizvedene dugotrajne imovine </t>
  </si>
  <si>
    <t>Izvor financiranja  11</t>
  </si>
  <si>
    <t>Izvor financiranja  52</t>
  </si>
  <si>
    <t xml:space="preserve">Opći prihodi i primici </t>
  </si>
  <si>
    <t xml:space="preserve">Ostale pomoći i darovnice </t>
  </si>
  <si>
    <t xml:space="preserve">Materijlani rashodi </t>
  </si>
  <si>
    <t xml:space="preserve">Općinski načelnik </t>
  </si>
  <si>
    <t>OPĆINSKI NAČELNIK I UPRAVNI ODJEL</t>
  </si>
  <si>
    <t xml:space="preserve">Donošenje i provedba akata i mjera iz djelokruga izvršnog tijela </t>
  </si>
  <si>
    <t xml:space="preserve">Rashoodi za zaposlene </t>
  </si>
  <si>
    <t>Literatura (publikacije, časopisi, knjige,  suf. izdav. knjiga i sl.)</t>
  </si>
  <si>
    <t xml:space="preserve">Materijal i sredstva za čišćenje i održavanje općine </t>
  </si>
  <si>
    <t>Motorni benzin i dizel gorivo</t>
  </si>
  <si>
    <t>Nabavka sitnog inventara i opreme</t>
  </si>
  <si>
    <t>Nabavka autoguma i rezervnih djelova za sl. vozilo, održ. služ. vozila</t>
  </si>
  <si>
    <t>Aktivnost A1003 06</t>
  </si>
  <si>
    <t xml:space="preserve">Usluge telefona, telefaksa i interneta </t>
  </si>
  <si>
    <t xml:space="preserve">Iznošenje i odvoz smeća- Groblja i zgrada Općine </t>
  </si>
  <si>
    <t>Odvjetnici, javni bilježnici- usluge</t>
  </si>
  <si>
    <t>Dokumentacija zaštite na radu, procjena rizika od požara i el. nepogoda</t>
  </si>
  <si>
    <t xml:space="preserve">Troškovi službenih putovanja </t>
  </si>
  <si>
    <t>Izrada strateških dokumenata</t>
  </si>
  <si>
    <t>Oglasi</t>
  </si>
  <si>
    <t xml:space="preserve">Promidžbene usluge </t>
  </si>
  <si>
    <t>Članarina LAG Adrion</t>
  </si>
  <si>
    <t>Bankarski troškovi i troškovi platnog prometa</t>
  </si>
  <si>
    <t xml:space="preserve">Ostali nespomenuti rashodi </t>
  </si>
  <si>
    <t xml:space="preserve">Otplata kredita- zaduživanje </t>
  </si>
  <si>
    <t>Javni dug- Otplata kredita za kapitalnu investiciju "Izgradnja sekundarne kanalizacijske mreže Općine"</t>
  </si>
  <si>
    <t>Javne potrebe u obrazovanju Općine Proložac</t>
  </si>
  <si>
    <t>Aktivnost A1007 03</t>
  </si>
  <si>
    <t>Aktivnost A1007 04</t>
  </si>
  <si>
    <t>Aktivnost A1007 05</t>
  </si>
  <si>
    <t xml:space="preserve">Sufinanciranje javnog prijevoza srednjoškolskih učenika i linijskog prijevoza </t>
  </si>
  <si>
    <t>Naknade građanima i kućanstvima</t>
  </si>
  <si>
    <t xml:space="preserve">Studentski prijevoz i studentske stipendije </t>
  </si>
  <si>
    <t xml:space="preserve">Radne zadaće za osnovnoškolce </t>
  </si>
  <si>
    <t xml:space="preserve">Nagrade za učenike i studente za ostvarene rezultate </t>
  </si>
  <si>
    <t>PROGRAM 1008</t>
  </si>
  <si>
    <t xml:space="preserve">Održavanje objekata i uređenja komunalne infrastrukture i zaštita okoliša </t>
  </si>
  <si>
    <t>Aktivnost A1008 01</t>
  </si>
  <si>
    <t>Aktivnost A1008 02</t>
  </si>
  <si>
    <t xml:space="preserve">Materijal i djelovi za održavanje javne rasvjete </t>
  </si>
  <si>
    <t>Aktivnost A1008 03</t>
  </si>
  <si>
    <t xml:space="preserve">Električna energija- javna rasvjeta </t>
  </si>
  <si>
    <t>Aktivnost A1008 04</t>
  </si>
  <si>
    <t>Aktivnost A1008 05</t>
  </si>
  <si>
    <t xml:space="preserve">Održavanje postrojenja i opreme </t>
  </si>
  <si>
    <t>Aktivnost A1008 06</t>
  </si>
  <si>
    <t xml:space="preserve">Održavanje javnih površina Općine </t>
  </si>
  <si>
    <t>PROGRAM 1009</t>
  </si>
  <si>
    <t>Kapitalni projekt K1009 01</t>
  </si>
  <si>
    <t xml:space="preserve">Izgradnja i sanacija lokalnih i nerazvrstanih cesta </t>
  </si>
  <si>
    <t>Kapitalni projekt K1009 02</t>
  </si>
  <si>
    <t xml:space="preserve">Ostale pomoći i darovnica </t>
  </si>
  <si>
    <t>Kapitalni projekt K1009 03</t>
  </si>
  <si>
    <t xml:space="preserve">Izgradnja seku. Kanalizacacijske mreže i odvodnih kanala na području Općine Proložac, aglomeracija </t>
  </si>
  <si>
    <t xml:space="preserve">Izgradnja vodoopskrbne mreže Općine Proložac </t>
  </si>
  <si>
    <t>Kapitalni projekt K1009 04</t>
  </si>
  <si>
    <t>Kapitalni projekt K1009 05</t>
  </si>
  <si>
    <t xml:space="preserve">Izgradnja svlačionica uz nogometno igralište Šarapov, te uređenje igrališta </t>
  </si>
  <si>
    <t>Kapitalni projekt K1009 06</t>
  </si>
  <si>
    <t xml:space="preserve">Izgradnja reciklažnog dvorišta </t>
  </si>
  <si>
    <t>Kapitalni projekt K1009 07</t>
  </si>
  <si>
    <t xml:space="preserve">Izgradnja nogostupa na području Općine Proložac </t>
  </si>
  <si>
    <t>Kapitalni projekt K1009 08</t>
  </si>
  <si>
    <t>Izgradnja javne rasvjete</t>
  </si>
  <si>
    <t>Kapitalni projekt K1009 09</t>
  </si>
  <si>
    <t xml:space="preserve">Izmjera K.O. Postranje formiranje zemljišnih knjiga </t>
  </si>
  <si>
    <t>Kapitalni projket K1009 10</t>
  </si>
  <si>
    <t>Kapitalni projekt K1009 11</t>
  </si>
  <si>
    <t xml:space="preserve">Izgradnja novih i obnova postojećih trgova </t>
  </si>
  <si>
    <t>Kapitalni projekt K1009 12</t>
  </si>
  <si>
    <t xml:space="preserve">Izgradnja dječjih igrališta </t>
  </si>
  <si>
    <t>PROGRAM 1010</t>
  </si>
  <si>
    <t xml:space="preserve">Razvoj poljoprivrede i gospodarstva </t>
  </si>
  <si>
    <t>Aktivnost A1010 01</t>
  </si>
  <si>
    <t xml:space="preserve">Sufinanciranje županijskog programa- Nabavka sadnog materijala za poljoprivrednike </t>
  </si>
  <si>
    <t>Aktivnost A1010 02</t>
  </si>
  <si>
    <t>Poduzetnički centar Proložac d.o.o.</t>
  </si>
  <si>
    <t>PROGRAM 1011</t>
  </si>
  <si>
    <t xml:space="preserve">Program javnih potreba u kulturi </t>
  </si>
  <si>
    <t>Aktivnost A1011 03</t>
  </si>
  <si>
    <t>Aktivnost A1011 01</t>
  </si>
  <si>
    <t xml:space="preserve">Dan Općine </t>
  </si>
  <si>
    <t>Aktivnost A1011 02</t>
  </si>
  <si>
    <t xml:space="preserve">Imotska krajina i ostali mediji </t>
  </si>
  <si>
    <t>Aktivnost A1011 05</t>
  </si>
  <si>
    <t>Djelatnost kulturno umjetničkog društva "Proložac"</t>
  </si>
  <si>
    <t>Aktivnost A1011 04</t>
  </si>
  <si>
    <t xml:space="preserve">Vjerske zajednice- pomoć u radu- župa Proložac i župa Ričice </t>
  </si>
  <si>
    <t>Kulturne i civilne udruge- prema programu rada</t>
  </si>
  <si>
    <t>Aktivnost A1011 06</t>
  </si>
  <si>
    <t xml:space="preserve">Zaštita kulturnih dobara, te izgradnja spomen obilježja za sve poginule hrvatske branitelje </t>
  </si>
  <si>
    <t xml:space="preserve">Javne potrebe u sportu i uređenje turističkih sadržaja </t>
  </si>
  <si>
    <t>Nogometni klub "Mladost"</t>
  </si>
  <si>
    <t xml:space="preserve">Sportske udruge- prema programu rada </t>
  </si>
  <si>
    <t xml:space="preserve">Proložac Sport </t>
  </si>
  <si>
    <t>Aktivnost K1009 13</t>
  </si>
  <si>
    <t>Kapitalni projekt K1009 14</t>
  </si>
  <si>
    <t xml:space="preserve">Uređenje Zelene Katedrale </t>
  </si>
  <si>
    <t>PROGRAM 1013</t>
  </si>
  <si>
    <t xml:space="preserve">Program javnih potreba u socijalnoj skrbi </t>
  </si>
  <si>
    <t xml:space="preserve">Udruga obitelji hrvatskih branitelja poginulih u Domovinskom ratu </t>
  </si>
  <si>
    <t xml:space="preserve">Pomoć u novcu pojedincima i obiteljima- jednokratne pomoći </t>
  </si>
  <si>
    <t xml:space="preserve">Naknade građanima i kućanstvima </t>
  </si>
  <si>
    <t>Mate Lasić</t>
  </si>
  <si>
    <t xml:space="preserve">Potpora majkama za novorođeno dijete </t>
  </si>
  <si>
    <t>Program Zaželi, briga za potrebite (pomoć starijima i nemoćnima)</t>
  </si>
  <si>
    <t xml:space="preserve">Crveni križ Imotski </t>
  </si>
  <si>
    <t>Aktivnost A1013 01</t>
  </si>
  <si>
    <t>Aktivnost A1013 02</t>
  </si>
  <si>
    <t>Aktivnost A1013 03</t>
  </si>
  <si>
    <t>Aktivnost A1013 04</t>
  </si>
  <si>
    <t>Aktivnost A1013 05</t>
  </si>
  <si>
    <t xml:space="preserve">022 Civilna zaštita </t>
  </si>
  <si>
    <t>066 Rashodi vezani uz stanovanje i kom. Pogodnosti koji nisu drugdje svrstani</t>
  </si>
  <si>
    <t xml:space="preserve">052 Gospodarenjem otpadnim vodama </t>
  </si>
  <si>
    <t xml:space="preserve">102 Starost </t>
  </si>
  <si>
    <t xml:space="preserve">043 Gorivo i energija </t>
  </si>
  <si>
    <t>Projekcija proračuna
za 2026.</t>
  </si>
  <si>
    <t>Aktivnost A1007 06</t>
  </si>
  <si>
    <t xml:space="preserve">Sufinanciranje dječih vrtića </t>
  </si>
  <si>
    <t>Kapitalni projekt K1009 15</t>
  </si>
  <si>
    <t>Izgradnja telekomunikacijske infrastrukture</t>
  </si>
  <si>
    <t>J</t>
  </si>
  <si>
    <t>PRIHODI POSLOVANJA PREMA EKONOMSKOJ KLASIFIKACIJI</t>
  </si>
  <si>
    <t>RASHODI POSLOVANJA PREMA EKONOMSKOJ KLASIFIKACIJI</t>
  </si>
  <si>
    <t>EUR</t>
  </si>
  <si>
    <t>PRIHODI POSLOVANJA PREMA IZVORIMA FINANCIRANJA</t>
  </si>
  <si>
    <t>Brojčana oznaka i naziv</t>
  </si>
  <si>
    <t>1 Opći prihodi i primici</t>
  </si>
  <si>
    <t xml:space="preserve">   11 Opći prihodi i primici</t>
  </si>
  <si>
    <t>…</t>
  </si>
  <si>
    <t>3 Vlastiti prihodi</t>
  </si>
  <si>
    <t xml:space="preserve">  31 Vlastiti prihodi</t>
  </si>
  <si>
    <t>RASHODI POSLOVANJA PREMA IZVORIMA FINANCIRANJA</t>
  </si>
  <si>
    <t>B. RAČUN FINANCIRANJA PREMA IZVORIMA FINANCIRANJA</t>
  </si>
  <si>
    <t>PRIMICI UKUPNO</t>
  </si>
  <si>
    <t>8 Namjenski primici od zaduživanja</t>
  </si>
  <si>
    <t xml:space="preserve">   81 Namjenski primici od zaduživanja</t>
  </si>
  <si>
    <t>IZDACI UKUPNO</t>
  </si>
  <si>
    <t xml:space="preserve">  11 Opći prihodi i primici</t>
  </si>
  <si>
    <t>B. RAČUN FINANCIRANJA PREMA EKONOMSKOJ KLASIFIKACIJI</t>
  </si>
  <si>
    <t>5 Pomoći</t>
  </si>
  <si>
    <t xml:space="preserve">  '52 Ostale pomoći</t>
  </si>
  <si>
    <t>Izvor financiranja 31</t>
  </si>
  <si>
    <t>PRIJEDLOG PRORAČUNA OPĆINE PROLOŽAC ZA 2025. I PROJEKCIJA ZA 2026. I 2027. GODINU</t>
  </si>
  <si>
    <t>Proračun za 2025.</t>
  </si>
  <si>
    <t>Projekcija proračuna
za 2027.</t>
  </si>
  <si>
    <t>Izvršenje 1.1.2024.- 11.11.2024.</t>
  </si>
  <si>
    <t>Izvršenje 1.1.2024.-11.11.2024.</t>
  </si>
  <si>
    <t xml:space="preserve">Izgradnja novog dječjeg vrtića </t>
  </si>
  <si>
    <t>Aktivnost A1001 03</t>
  </si>
  <si>
    <t>Lokalni izbori 2025.</t>
  </si>
  <si>
    <t xml:space="preserve">Informatička podrška - računalne usluge, računovodstvene i digitalne usluge </t>
  </si>
  <si>
    <t>Uređenje prostora-sanacija okoliša</t>
  </si>
  <si>
    <t>Aktivnost A1004 15</t>
  </si>
  <si>
    <t xml:space="preserve">Zbrinjavanje napuštenih životinja </t>
  </si>
  <si>
    <t>Na temelju članka 40. st. 2. Zakona o proračunu NN (144/21) , te članka 45 Statuta Općine Proložac Općinski načelnik dana 5.11.2024. donosi prijedlog</t>
  </si>
  <si>
    <t>Javni radovi na području Općine Proložac kroz 2025.</t>
  </si>
  <si>
    <t>50 000</t>
  </si>
  <si>
    <t>32 125</t>
  </si>
  <si>
    <t>Uređenje športskog centra Nuga- Postranje, te muzeja tzv. Blagajna kod crkve sv. Mihovila, uređenje šetnice pram Badnjavica</t>
  </si>
  <si>
    <t>KLASA: 400-08/24-02/03</t>
  </si>
  <si>
    <t>URBROJ: 2181/43-02-24-1</t>
  </si>
  <si>
    <t>Proložac, 05.studenoga 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</si>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</sst>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38"/>
      <scheme val="minor"/>
    </font>
    <font>
      <i/>
      <sz val="10"/>
      <name val="Arial"/>
      <family val="2"/>
      <charset val="238"/>
    </font>
    <font>
      <b/>
      <sz val="10"/>
      <name val="Arial"/>
      <family val="2"/>
      <charset val="238"/>
    </font>
    <font>
      <sz val="10"/>
      <name val="Arial"/>
      <family val="2"/>
      <charset val="238"/>
    </font>
    <font>
      <b/>
      <sz val="12"/>
      <name val="Arial"/>
      <family val="2"/>
      <charset val="238"/>
    </font>
    <font>
      <sz val="11"/>
      <name val="Calibri"/>
      <family val="2"/>
      <charset val="238"/>
      <scheme val="minor"/>
    </font>
    <font>
      <b/>
      <sz val="14"/>
      <name val="Arial"/>
      <family val="2"/>
      <charset val="238"/>
    </font>
    <font>
      <sz val="12"/>
      <name val="Calibri"/>
      <family val="2"/>
      <charset val="238"/>
      <scheme val="minor"/>
    </font>
    <font>
      <i/>
      <sz val="11"/>
      <name val="Calibri"/>
      <family val="2"/>
      <charset val="238"/>
      <scheme val="minor"/>
    </font>
    <font>
      <sz val="12"/>
      <name val="Arial"/>
      <family val="2"/>
      <charset val="238"/>
    </font>
    <font>
      <sz val="14"/>
      <name val="Arial"/>
      <family val="2"/>
      <charset val="238"/>
    </font>
    <font>
      <b/>
      <sz val="11"/>
      <name val="Calibri"/>
      <family val="2"/>
      <charset val="238"/>
      <scheme val="minor"/>
    </font>
    <font>
      <b/>
      <i/>
      <sz val="11"/>
      <name val="Calibri"/>
      <family val="2"/>
      <charset val="238"/>
      <scheme val="minor"/>
    </font>
    <font>
      <b/>
      <sz val="10"/>
      <color indexed="8"/>
      <name val="Arial"/>
      <family val="2"/>
      <charset val="238"/>
    </font>
    <font>
      <b/>
      <sz val="12"/>
      <color indexed="8"/>
      <name val="Arial"/>
      <family val="2"/>
      <charset val="238"/>
    </font>
    <font>
      <sz val="12"/>
      <color theme="1"/>
      <name val="Calibri"/>
      <family val="2"/>
      <charset val="238"/>
      <scheme val="minor"/>
    </font>
    <font>
      <b/>
      <i/>
      <sz val="9"/>
      <color indexed="8"/>
      <name val="Arial"/>
      <family val="2"/>
      <charset val="238"/>
    </font>
    <font>
      <sz val="9"/>
      <color theme="1"/>
      <name val="Arial"/>
      <family val="2"/>
      <charset val="238"/>
    </font>
    <font>
      <b/>
      <sz val="14"/>
      <color indexed="8"/>
      <name val="Arial"/>
      <family val="2"/>
      <charset val="238"/>
    </font>
    <font>
      <sz val="10"/>
      <color indexed="8"/>
      <name val="Arial"/>
      <family val="2"/>
      <charset val="238"/>
    </font>
    <font>
      <i/>
      <sz val="11"/>
      <color rgb="FFFF0000"/>
      <name val="Calibri"/>
      <family val="2"/>
      <charset val="238"/>
      <scheme val="minor"/>
    </font>
    <font>
      <sz val="11"/>
      <color rgb="FFFF0000"/>
      <name val="Calibri"/>
      <family val="2"/>
      <charset val="238"/>
      <scheme val="minor"/>
    </font>
    <font>
      <b/>
      <sz val="10"/>
      <name val="Arial"/>
      <family val="2"/>
    </font>
    <font>
      <b/>
      <i/>
      <sz val="10"/>
      <name val="Arial"/>
      <family val="2"/>
    </font>
    <font>
      <b/>
      <sz val="8"/>
      <name val="Arial"/>
      <family val="2"/>
    </font>
    <font>
      <i/>
      <sz val="14"/>
      <name val="Arial"/>
      <family val="2"/>
      <charset val="238"/>
    </font>
    <font>
      <sz val="14"/>
      <name val="Calibri"/>
      <family val="2"/>
      <charset val="238"/>
      <scheme val="minor"/>
    </font>
    <font>
      <i/>
      <sz val="14"/>
      <name val="Calibri"/>
      <family val="2"/>
      <charset val="238"/>
      <scheme val="minor"/>
    </font>
    <font>
      <b/>
      <sz val="14"/>
      <name val="Calibri"/>
      <family val="2"/>
      <charset val="238"/>
      <scheme val="minor"/>
    </font>
    <font>
      <b/>
      <sz val="11"/>
      <name val="Arial"/>
      <family val="2"/>
      <charset val="238"/>
    </font>
    <font>
      <sz val="11"/>
      <name val="Arial"/>
      <family val="2"/>
      <charset val="238"/>
    </font>
    <font>
      <i/>
      <sz val="11"/>
      <name val="Arial"/>
      <family val="2"/>
      <charset val="238"/>
    </font>
    <font>
      <sz val="12"/>
      <color indexed="8"/>
      <name val="Arial"/>
      <family val="2"/>
      <charset val="238"/>
    </font>
    <font>
      <i/>
      <sz val="12"/>
      <name val="Arial"/>
      <family val="2"/>
      <charset val="238"/>
    </font>
    <font>
      <b/>
      <sz val="12"/>
      <name val="Calibri"/>
      <family val="2"/>
      <charset val="238"/>
      <scheme val="minor"/>
    </font>
    <font>
      <b/>
      <sz val="12"/>
      <color theme="1"/>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
      <patternFill patternType="solid">
        <fgColor theme="9" tint="0.39997558519241921"/>
        <bgColor indexed="64"/>
      </patternFill>
    </fill>
    <fill>
      <patternFill patternType="solid">
        <fgColor theme="8"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2"/>
      </top>
      <bottom/>
      <diagonal/>
    </border>
  </borders>
  <cellStyleXfs count="1">
    <xf numFmtId="0" fontId="0" fillId="0" borderId="0"/>
  </cellStyleXfs>
  <cellXfs count="245">
    <xf numFmtId="0" fontId="0" fillId="0" borderId="0" xfId="0"/>
    <xf numFmtId="0" fontId="5" fillId="0" borderId="0" xfId="0" applyFont="1"/>
    <xf numFmtId="0" fontId="6"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2" fillId="4" borderId="3" xfId="0" applyFont="1" applyFill="1" applyBorder="1" applyAlignment="1">
      <alignment horizontal="center" vertical="center" wrapText="1"/>
    </xf>
    <xf numFmtId="3" fontId="5" fillId="0" borderId="0" xfId="0" applyNumberFormat="1" applyFont="1"/>
    <xf numFmtId="3" fontId="3" fillId="2" borderId="0" xfId="0" applyNumberFormat="1" applyFont="1" applyFill="1" applyAlignment="1">
      <alignment horizontal="right"/>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3" fontId="3" fillId="2" borderId="0" xfId="0" applyNumberFormat="1" applyFont="1" applyFill="1" applyAlignment="1">
      <alignment horizontal="center"/>
    </xf>
    <xf numFmtId="0" fontId="1" fillId="2" borderId="0" xfId="0" applyFont="1" applyFill="1" applyAlignment="1">
      <alignment horizontal="left" vertical="center" wrapText="1"/>
    </xf>
    <xf numFmtId="3" fontId="3" fillId="2" borderId="0" xfId="0" applyNumberFormat="1" applyFont="1" applyFill="1" applyAlignment="1">
      <alignment horizontal="center" wrapText="1"/>
    </xf>
    <xf numFmtId="0" fontId="5" fillId="0" borderId="0" xfId="0" applyFont="1" applyAlignment="1">
      <alignment horizontal="center"/>
    </xf>
    <xf numFmtId="0" fontId="2" fillId="0" borderId="1" xfId="0" quotePrefix="1" applyFont="1" applyBorder="1" applyAlignment="1">
      <alignment horizontal="left" wrapText="1"/>
    </xf>
    <xf numFmtId="0" fontId="2" fillId="0" borderId="2" xfId="0" quotePrefix="1" applyFont="1" applyBorder="1" applyAlignment="1">
      <alignment horizontal="left" wrapText="1"/>
    </xf>
    <xf numFmtId="0" fontId="2" fillId="0" borderId="2" xfId="0" quotePrefix="1" applyFont="1" applyBorder="1" applyAlignment="1">
      <alignment horizontal="center" wrapText="1"/>
    </xf>
    <xf numFmtId="0" fontId="2" fillId="0" borderId="2" xfId="0" quotePrefix="1" applyFont="1" applyBorder="1" applyAlignment="1">
      <alignment horizontal="left"/>
    </xf>
    <xf numFmtId="0" fontId="2" fillId="2" borderId="3" xfId="0" applyFont="1" applyFill="1" applyBorder="1" applyAlignment="1">
      <alignment horizontal="center" vertical="center" wrapText="1"/>
    </xf>
    <xf numFmtId="0" fontId="10" fillId="0" borderId="0" xfId="0" applyFont="1" applyAlignment="1">
      <alignment horizontal="center" vertical="center" wrapText="1"/>
    </xf>
    <xf numFmtId="0" fontId="3" fillId="0" borderId="0" xfId="0" applyFont="1"/>
    <xf numFmtId="0" fontId="6" fillId="0" borderId="0" xfId="0" quotePrefix="1" applyFont="1" applyAlignment="1">
      <alignment horizontal="center" vertical="center" wrapText="1"/>
    </xf>
    <xf numFmtId="3" fontId="2" fillId="4" borderId="1" xfId="0" quotePrefix="1" applyNumberFormat="1" applyFont="1" applyFill="1" applyBorder="1" applyAlignment="1">
      <alignment horizontal="right"/>
    </xf>
    <xf numFmtId="3" fontId="2" fillId="4" borderId="3" xfId="0" applyNumberFormat="1" applyFont="1" applyFill="1" applyBorder="1" applyAlignment="1">
      <alignment horizontal="right" wrapText="1"/>
    </xf>
    <xf numFmtId="3" fontId="2" fillId="3" borderId="1" xfId="0" quotePrefix="1" applyNumberFormat="1" applyFont="1" applyFill="1" applyBorder="1" applyAlignment="1">
      <alignment horizontal="right"/>
    </xf>
    <xf numFmtId="0" fontId="2" fillId="2" borderId="3" xfId="0" applyFont="1" applyFill="1" applyBorder="1" applyAlignment="1">
      <alignment horizontal="left" vertical="center" wrapText="1"/>
    </xf>
    <xf numFmtId="0" fontId="1" fillId="2" borderId="3" xfId="0" quotePrefix="1" applyFont="1" applyFill="1" applyBorder="1" applyAlignment="1">
      <alignment horizontal="left" vertical="center"/>
    </xf>
    <xf numFmtId="0" fontId="2" fillId="2" borderId="3" xfId="0" applyFont="1" applyFill="1" applyBorder="1" applyAlignment="1">
      <alignment vertical="center" wrapText="1"/>
    </xf>
    <xf numFmtId="0" fontId="5" fillId="0" borderId="6" xfId="0" applyFont="1" applyBorder="1"/>
    <xf numFmtId="0" fontId="8" fillId="0" borderId="0" xfId="0" applyFont="1"/>
    <xf numFmtId="3" fontId="8" fillId="0" borderId="0" xfId="0" applyNumberFormat="1" applyFont="1"/>
    <xf numFmtId="3" fontId="12" fillId="0" borderId="0" xfId="0" applyNumberFormat="1" applyFont="1"/>
    <xf numFmtId="4" fontId="8" fillId="0" borderId="0" xfId="0" applyNumberFormat="1" applyFont="1"/>
    <xf numFmtId="4" fontId="5" fillId="0" borderId="0" xfId="0" applyNumberFormat="1" applyFont="1"/>
    <xf numFmtId="0" fontId="13" fillId="4" borderId="3" xfId="0" applyFont="1" applyFill="1" applyBorder="1" applyAlignment="1">
      <alignment horizontal="center" vertical="center" wrapText="1"/>
    </xf>
    <xf numFmtId="0" fontId="2" fillId="0" borderId="0" xfId="0" quotePrefix="1" applyFont="1" applyAlignment="1">
      <alignment horizontal="left" vertical="center" wrapText="1"/>
    </xf>
    <xf numFmtId="3" fontId="13" fillId="0" borderId="0" xfId="0" applyNumberFormat="1" applyFont="1" applyAlignment="1">
      <alignment horizontal="right"/>
    </xf>
    <xf numFmtId="0" fontId="14" fillId="0" borderId="0" xfId="0" applyFont="1" applyAlignment="1">
      <alignment horizontal="center" vertical="center" wrapText="1"/>
    </xf>
    <xf numFmtId="0" fontId="15" fillId="0" borderId="0" xfId="0" applyFont="1" applyAlignment="1">
      <alignment wrapText="1"/>
    </xf>
    <xf numFmtId="0" fontId="13" fillId="0" borderId="1" xfId="0" quotePrefix="1" applyFont="1" applyBorder="1" applyAlignment="1">
      <alignment horizontal="left" wrapText="1"/>
    </xf>
    <xf numFmtId="0" fontId="13" fillId="0" borderId="2" xfId="0" quotePrefix="1" applyFont="1" applyBorder="1" applyAlignment="1">
      <alignment horizontal="left" wrapText="1"/>
    </xf>
    <xf numFmtId="0" fontId="13" fillId="0" borderId="2" xfId="0" quotePrefix="1" applyFont="1" applyBorder="1" applyAlignment="1">
      <alignment horizontal="center" wrapText="1"/>
    </xf>
    <xf numFmtId="0" fontId="13" fillId="0" borderId="2" xfId="0" quotePrefix="1" applyFont="1" applyBorder="1" applyAlignment="1">
      <alignment horizontal="left"/>
    </xf>
    <xf numFmtId="0" fontId="13" fillId="2" borderId="3" xfId="0" applyFont="1" applyFill="1" applyBorder="1" applyAlignment="1">
      <alignment horizontal="center" vertical="center" wrapText="1"/>
    </xf>
    <xf numFmtId="3" fontId="2" fillId="3" borderId="3" xfId="0" quotePrefix="1" applyNumberFormat="1" applyFont="1" applyFill="1" applyBorder="1" applyAlignment="1">
      <alignment horizontal="right"/>
    </xf>
    <xf numFmtId="3" fontId="13" fillId="3" borderId="1" xfId="0" quotePrefix="1" applyNumberFormat="1" applyFont="1" applyFill="1" applyBorder="1" applyAlignment="1">
      <alignment horizontal="right"/>
    </xf>
    <xf numFmtId="3" fontId="13" fillId="3" borderId="3" xfId="0" quotePrefix="1" applyNumberFormat="1" applyFont="1" applyFill="1" applyBorder="1" applyAlignment="1">
      <alignment horizontal="right"/>
    </xf>
    <xf numFmtId="0" fontId="2" fillId="0" borderId="0" xfId="0" applyFont="1" applyAlignment="1">
      <alignment horizontal="left" vertical="center" wrapText="1"/>
    </xf>
    <xf numFmtId="3" fontId="2" fillId="0" borderId="0" xfId="0" quotePrefix="1" applyNumberFormat="1" applyFont="1" applyAlignment="1">
      <alignment horizontal="right"/>
    </xf>
    <xf numFmtId="0" fontId="18" fillId="0" borderId="0" xfId="0" applyFont="1" applyAlignment="1">
      <alignment horizontal="center" vertical="center" wrapText="1"/>
    </xf>
    <xf numFmtId="0" fontId="19" fillId="0" borderId="0" xfId="0" applyFont="1" applyAlignment="1">
      <alignment vertical="center" wrapText="1"/>
    </xf>
    <xf numFmtId="0" fontId="13" fillId="0" borderId="3" xfId="0" applyFont="1" applyBorder="1" applyAlignment="1">
      <alignment horizontal="left" vertical="center" wrapText="1"/>
    </xf>
    <xf numFmtId="3" fontId="19" fillId="2" borderId="3" xfId="0" applyNumberFormat="1" applyFont="1" applyFill="1" applyBorder="1" applyAlignment="1">
      <alignment horizontal="right"/>
    </xf>
    <xf numFmtId="3" fontId="13" fillId="2" borderId="3" xfId="0" applyNumberFormat="1" applyFont="1" applyFill="1" applyBorder="1" applyAlignment="1">
      <alignment horizontal="right"/>
    </xf>
    <xf numFmtId="0" fontId="13" fillId="4" borderId="3" xfId="0" applyFont="1" applyFill="1" applyBorder="1" applyAlignment="1">
      <alignment horizontal="right" vertical="center" wrapText="1"/>
    </xf>
    <xf numFmtId="3" fontId="13" fillId="0" borderId="3" xfId="0" applyNumberFormat="1" applyFont="1" applyBorder="1" applyAlignment="1">
      <alignment horizontal="right" vertical="center" wrapText="1"/>
    </xf>
    <xf numFmtId="0" fontId="2" fillId="4" borderId="3" xfId="0" applyFont="1" applyFill="1" applyBorder="1" applyAlignment="1">
      <alignment horizontal="right" vertical="center" wrapText="1"/>
    </xf>
    <xf numFmtId="3" fontId="2" fillId="2" borderId="0" xfId="0" applyNumberFormat="1" applyFont="1" applyFill="1" applyAlignment="1">
      <alignment horizontal="right"/>
    </xf>
    <xf numFmtId="0" fontId="11" fillId="0" borderId="0" xfId="0" applyFont="1"/>
    <xf numFmtId="4" fontId="12" fillId="0" borderId="0" xfId="0" applyNumberFormat="1" applyFont="1"/>
    <xf numFmtId="4" fontId="20" fillId="0" borderId="0" xfId="0" applyNumberFormat="1" applyFont="1"/>
    <xf numFmtId="3" fontId="3" fillId="0" borderId="0" xfId="0" applyNumberFormat="1" applyFont="1" applyAlignment="1">
      <alignment horizontal="right"/>
    </xf>
    <xf numFmtId="0" fontId="21" fillId="0" borderId="0" xfId="0" applyFont="1"/>
    <xf numFmtId="3" fontId="0" fillId="0" borderId="0" xfId="0" applyNumberFormat="1"/>
    <xf numFmtId="0" fontId="4" fillId="0" borderId="0" xfId="0" applyFont="1" applyAlignment="1">
      <alignment horizontal="center" vertical="center" wrapText="1"/>
    </xf>
    <xf numFmtId="0" fontId="9" fillId="0" borderId="0" xfId="0" applyFont="1" applyAlignment="1">
      <alignment vertical="center" wrapText="1"/>
    </xf>
    <xf numFmtId="0" fontId="22" fillId="2" borderId="0" xfId="0" applyFont="1" applyFill="1" applyAlignment="1">
      <alignment horizontal="left" vertical="center" wrapText="1"/>
    </xf>
    <xf numFmtId="3" fontId="22" fillId="2" borderId="0" xfId="0" applyNumberFormat="1" applyFont="1" applyFill="1" applyAlignment="1">
      <alignment horizontal="right"/>
    </xf>
    <xf numFmtId="3" fontId="22" fillId="2" borderId="0" xfId="0" applyNumberFormat="1" applyFont="1" applyFill="1" applyAlignment="1">
      <alignment horizontal="center"/>
    </xf>
    <xf numFmtId="0" fontId="23" fillId="2" borderId="0" xfId="0" applyFont="1" applyFill="1" applyAlignment="1">
      <alignment horizontal="left" vertical="center" wrapText="1"/>
    </xf>
    <xf numFmtId="3" fontId="22" fillId="2" borderId="0" xfId="0" applyNumberFormat="1" applyFont="1" applyFill="1" applyAlignment="1">
      <alignment horizontal="center" wrapText="1"/>
    </xf>
    <xf numFmtId="0" fontId="6" fillId="6" borderId="3" xfId="0" applyFont="1" applyFill="1" applyBorder="1" applyAlignment="1">
      <alignment horizontal="left" vertical="center" wrapText="1"/>
    </xf>
    <xf numFmtId="3" fontId="10" fillId="6" borderId="3" xfId="0" applyNumberFormat="1" applyFont="1" applyFill="1" applyBorder="1" applyAlignment="1">
      <alignment horizontal="right"/>
    </xf>
    <xf numFmtId="3" fontId="6" fillId="6" borderId="3" xfId="0" applyNumberFormat="1" applyFont="1" applyFill="1" applyBorder="1" applyAlignment="1">
      <alignment horizontal="right"/>
    </xf>
    <xf numFmtId="0" fontId="6" fillId="5" borderId="3" xfId="0" applyFont="1" applyFill="1" applyBorder="1" applyAlignment="1">
      <alignment horizontal="left" vertical="center" wrapText="1"/>
    </xf>
    <xf numFmtId="3" fontId="10" fillId="5" borderId="3" xfId="0" applyNumberFormat="1" applyFont="1" applyFill="1" applyBorder="1" applyAlignment="1">
      <alignment horizontal="right"/>
    </xf>
    <xf numFmtId="3" fontId="6" fillId="5" borderId="3" xfId="0" applyNumberFormat="1" applyFont="1" applyFill="1" applyBorder="1" applyAlignment="1">
      <alignment horizontal="right"/>
    </xf>
    <xf numFmtId="0" fontId="25" fillId="2" borderId="3" xfId="0" quotePrefix="1" applyFont="1" applyFill="1" applyBorder="1" applyAlignment="1">
      <alignment horizontal="left" vertical="center" wrapText="1"/>
    </xf>
    <xf numFmtId="3" fontId="10" fillId="2" borderId="3" xfId="0" applyNumberFormat="1" applyFont="1" applyFill="1" applyBorder="1" applyAlignment="1">
      <alignment horizontal="right"/>
    </xf>
    <xf numFmtId="0" fontId="6" fillId="5" borderId="3" xfId="0" applyFont="1" applyFill="1" applyBorder="1" applyAlignment="1">
      <alignment horizontal="left" vertical="center"/>
    </xf>
    <xf numFmtId="0" fontId="25" fillId="2" borderId="3" xfId="0" applyFont="1" applyFill="1" applyBorder="1" applyAlignment="1">
      <alignment horizontal="left" vertical="center"/>
    </xf>
    <xf numFmtId="0" fontId="25" fillId="2" borderId="3" xfId="0" applyFont="1" applyFill="1" applyBorder="1" applyAlignment="1">
      <alignment horizontal="left" vertical="center" wrapText="1"/>
    </xf>
    <xf numFmtId="0" fontId="25" fillId="0" borderId="3" xfId="0" applyFont="1" applyBorder="1"/>
    <xf numFmtId="0" fontId="26" fillId="0" borderId="3" xfId="0" applyFont="1" applyBorder="1"/>
    <xf numFmtId="3" fontId="26" fillId="0" borderId="3" xfId="0" applyNumberFormat="1" applyFont="1" applyBorder="1"/>
    <xf numFmtId="0" fontId="27" fillId="0" borderId="3" xfId="0" applyFont="1" applyBorder="1"/>
    <xf numFmtId="0" fontId="28" fillId="5" borderId="3" xfId="0" applyFont="1" applyFill="1" applyBorder="1"/>
    <xf numFmtId="0" fontId="26" fillId="5" borderId="3" xfId="0" applyFont="1" applyFill="1" applyBorder="1"/>
    <xf numFmtId="3" fontId="28" fillId="5" borderId="3" xfId="0" applyNumberFormat="1" applyFont="1" applyFill="1" applyBorder="1"/>
    <xf numFmtId="0" fontId="27" fillId="0" borderId="3" xfId="0" applyFont="1" applyBorder="1" applyAlignment="1">
      <alignment wrapText="1"/>
    </xf>
    <xf numFmtId="0" fontId="26" fillId="0" borderId="0" xfId="0" applyFont="1"/>
    <xf numFmtId="0" fontId="29" fillId="0" borderId="0" xfId="0" applyFont="1" applyAlignment="1">
      <alignment horizontal="center" vertical="center" wrapText="1"/>
    </xf>
    <xf numFmtId="3" fontId="29" fillId="0" borderId="0" xfId="0" applyNumberFormat="1" applyFont="1" applyAlignment="1">
      <alignment horizontal="center" vertical="center" wrapText="1"/>
    </xf>
    <xf numFmtId="0" fontId="29" fillId="4" borderId="4"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8" borderId="4" xfId="0" applyFont="1" applyFill="1" applyBorder="1" applyAlignment="1">
      <alignment horizontal="left" vertical="center" wrapText="1"/>
    </xf>
    <xf numFmtId="3" fontId="30" fillId="8" borderId="4" xfId="0" applyNumberFormat="1" applyFont="1" applyFill="1" applyBorder="1" applyAlignment="1">
      <alignment horizontal="right"/>
    </xf>
    <xf numFmtId="3" fontId="29" fillId="8" borderId="3" xfId="0" applyNumberFormat="1" applyFont="1" applyFill="1" applyBorder="1" applyAlignment="1">
      <alignment horizontal="center"/>
    </xf>
    <xf numFmtId="0" fontId="29" fillId="7" borderId="4" xfId="0" applyFont="1" applyFill="1" applyBorder="1" applyAlignment="1">
      <alignment horizontal="left" vertical="center" wrapText="1"/>
    </xf>
    <xf numFmtId="3" fontId="30" fillId="7" borderId="4" xfId="0" applyNumberFormat="1" applyFont="1" applyFill="1" applyBorder="1" applyAlignment="1">
      <alignment horizontal="right"/>
    </xf>
    <xf numFmtId="3" fontId="29" fillId="7" borderId="3" xfId="0" applyNumberFormat="1" applyFont="1" applyFill="1" applyBorder="1" applyAlignment="1">
      <alignment horizontal="right"/>
    </xf>
    <xf numFmtId="3" fontId="29" fillId="7" borderId="3" xfId="0" applyNumberFormat="1" applyFont="1" applyFill="1" applyBorder="1" applyAlignment="1">
      <alignment horizontal="center"/>
    </xf>
    <xf numFmtId="0" fontId="29" fillId="6" borderId="4" xfId="0" applyFont="1" applyFill="1" applyBorder="1" applyAlignment="1">
      <alignment horizontal="left" vertical="center" wrapText="1"/>
    </xf>
    <xf numFmtId="3" fontId="30" fillId="6" borderId="4" xfId="0" applyNumberFormat="1" applyFont="1" applyFill="1" applyBorder="1" applyAlignment="1">
      <alignment horizontal="right"/>
    </xf>
    <xf numFmtId="3" fontId="29" fillId="6" borderId="3" xfId="0" applyNumberFormat="1" applyFont="1" applyFill="1" applyBorder="1" applyAlignment="1">
      <alignment horizontal="right"/>
    </xf>
    <xf numFmtId="3" fontId="29" fillId="6" borderId="3" xfId="0" applyNumberFormat="1" applyFont="1" applyFill="1" applyBorder="1" applyAlignment="1">
      <alignment horizontal="center"/>
    </xf>
    <xf numFmtId="0" fontId="29" fillId="5" borderId="4" xfId="0" applyFont="1" applyFill="1" applyBorder="1" applyAlignment="1">
      <alignment horizontal="left" vertical="center" wrapText="1"/>
    </xf>
    <xf numFmtId="3" fontId="30" fillId="5" borderId="4" xfId="0" applyNumberFormat="1" applyFont="1" applyFill="1" applyBorder="1" applyAlignment="1">
      <alignment horizontal="right"/>
    </xf>
    <xf numFmtId="3" fontId="29" fillId="5" borderId="3" xfId="0" applyNumberFormat="1" applyFont="1" applyFill="1" applyBorder="1" applyAlignment="1">
      <alignment horizontal="right"/>
    </xf>
    <xf numFmtId="3" fontId="30" fillId="5" borderId="3" xfId="0" applyNumberFormat="1" applyFont="1" applyFill="1" applyBorder="1" applyAlignment="1">
      <alignment horizontal="center"/>
    </xf>
    <xf numFmtId="0" fontId="31" fillId="2" borderId="4" xfId="0" applyFont="1" applyFill="1" applyBorder="1" applyAlignment="1">
      <alignment horizontal="left" vertical="center" wrapText="1"/>
    </xf>
    <xf numFmtId="3" fontId="30" fillId="2" borderId="4" xfId="0" applyNumberFormat="1" applyFont="1" applyFill="1" applyBorder="1" applyAlignment="1">
      <alignment horizontal="right"/>
    </xf>
    <xf numFmtId="3" fontId="29" fillId="2" borderId="3" xfId="0" applyNumberFormat="1" applyFont="1" applyFill="1" applyBorder="1" applyAlignment="1">
      <alignment horizontal="right"/>
    </xf>
    <xf numFmtId="3" fontId="30" fillId="2" borderId="3" xfId="0" applyNumberFormat="1" applyFont="1" applyFill="1" applyBorder="1" applyAlignment="1">
      <alignment horizontal="center"/>
    </xf>
    <xf numFmtId="3" fontId="30" fillId="2" borderId="3" xfId="0" applyNumberFormat="1" applyFont="1" applyFill="1" applyBorder="1" applyAlignment="1">
      <alignment horizontal="center" wrapText="1"/>
    </xf>
    <xf numFmtId="0" fontId="30" fillId="2" borderId="4" xfId="0" applyFont="1" applyFill="1" applyBorder="1" applyAlignment="1">
      <alignment horizontal="left" vertical="center" wrapText="1"/>
    </xf>
    <xf numFmtId="3" fontId="29" fillId="5" borderId="3" xfId="0" applyNumberFormat="1" applyFont="1" applyFill="1" applyBorder="1" applyAlignment="1">
      <alignment horizontal="center"/>
    </xf>
    <xf numFmtId="3" fontId="29" fillId="5" borderId="3" xfId="0" applyNumberFormat="1" applyFont="1" applyFill="1" applyBorder="1" applyAlignment="1">
      <alignment horizontal="center" wrapText="1"/>
    </xf>
    <xf numFmtId="3" fontId="29" fillId="5" borderId="4" xfId="0" applyNumberFormat="1" applyFont="1" applyFill="1" applyBorder="1" applyAlignment="1">
      <alignment horizontal="right"/>
    </xf>
    <xf numFmtId="3" fontId="29" fillId="2" borderId="4" xfId="0" applyNumberFormat="1" applyFont="1" applyFill="1" applyBorder="1" applyAlignment="1">
      <alignment horizontal="right"/>
    </xf>
    <xf numFmtId="3" fontId="29" fillId="6" borderId="4" xfId="0" applyNumberFormat="1" applyFont="1" applyFill="1" applyBorder="1" applyAlignment="1">
      <alignment horizontal="right"/>
    </xf>
    <xf numFmtId="0" fontId="16" fillId="0" borderId="0" xfId="0" applyFont="1"/>
    <xf numFmtId="0" fontId="17" fillId="0" borderId="0" xfId="0" applyFont="1"/>
    <xf numFmtId="0" fontId="4" fillId="0" borderId="0" xfId="0" applyFont="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2" fillId="3" borderId="1" xfId="0" quotePrefix="1" applyFont="1" applyFill="1" applyBorder="1" applyAlignment="1">
      <alignment horizontal="left" vertical="center" wrapText="1"/>
    </xf>
    <xf numFmtId="0" fontId="3" fillId="3" borderId="2" xfId="0" applyFont="1" applyFill="1" applyBorder="1" applyAlignment="1">
      <alignmen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4" fillId="0" borderId="0" xfId="0" applyFont="1" applyAlignment="1">
      <alignment horizontal="center" vertical="center" wrapText="1"/>
    </xf>
    <xf numFmtId="0" fontId="9" fillId="0" borderId="0" xfId="0" applyFont="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30" fillId="2" borderId="1"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1" xfId="0" applyFont="1" applyFill="1" applyBorder="1" applyAlignment="1">
      <alignment horizontal="left" vertical="center" wrapText="1" indent="1"/>
    </xf>
    <xf numFmtId="0" fontId="30" fillId="2" borderId="2" xfId="0" applyFont="1" applyFill="1" applyBorder="1" applyAlignment="1">
      <alignment horizontal="left" vertical="center" wrapText="1" indent="1"/>
    </xf>
    <xf numFmtId="0" fontId="30" fillId="2" borderId="4" xfId="0" applyFont="1" applyFill="1" applyBorder="1" applyAlignment="1">
      <alignment horizontal="left" vertical="center" wrapText="1" indent="1"/>
    </xf>
    <xf numFmtId="0" fontId="29" fillId="5" borderId="1"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29" fillId="6" borderId="1"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5" borderId="1"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29" fillId="5" borderId="4"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29" fillId="6" borderId="2"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9" fillId="8" borderId="1" xfId="0" applyFont="1" applyFill="1" applyBorder="1" applyAlignment="1">
      <alignment horizontal="left" vertical="center" wrapText="1"/>
    </xf>
    <xf numFmtId="0" fontId="29" fillId="8" borderId="2" xfId="0" applyFont="1" applyFill="1" applyBorder="1" applyAlignment="1">
      <alignment horizontal="left" vertical="center" wrapText="1"/>
    </xf>
    <xf numFmtId="0" fontId="29" fillId="8" borderId="4" xfId="0" applyFont="1" applyFill="1" applyBorder="1" applyAlignment="1">
      <alignment horizontal="left" vertical="center" wrapText="1"/>
    </xf>
    <xf numFmtId="0" fontId="29" fillId="7" borderId="1" xfId="0" applyFont="1" applyFill="1" applyBorder="1" applyAlignment="1">
      <alignment horizontal="left" vertical="center" wrapText="1"/>
    </xf>
    <xf numFmtId="0" fontId="29" fillId="7" borderId="2" xfId="0" applyFont="1" applyFill="1" applyBorder="1" applyAlignment="1">
      <alignment horizontal="left" vertical="center" wrapText="1"/>
    </xf>
    <xf numFmtId="0" fontId="29" fillId="7" borderId="4" xfId="0" applyFont="1" applyFill="1" applyBorder="1" applyAlignment="1">
      <alignment horizontal="left" vertical="center" wrapText="1"/>
    </xf>
    <xf numFmtId="0" fontId="29" fillId="6" borderId="1" xfId="0" applyFont="1" applyFill="1" applyBorder="1" applyAlignment="1">
      <alignment horizontal="left" vertical="top" wrapText="1"/>
    </xf>
    <xf numFmtId="0" fontId="29" fillId="6" borderId="2" xfId="0" applyFont="1" applyFill="1" applyBorder="1" applyAlignment="1">
      <alignment horizontal="left" vertical="top" wrapText="1"/>
    </xf>
    <xf numFmtId="0" fontId="29" fillId="6" borderId="4" xfId="0" applyFont="1" applyFill="1" applyBorder="1" applyAlignment="1">
      <alignment horizontal="left" vertical="top" wrapText="1"/>
    </xf>
    <xf numFmtId="0" fontId="29" fillId="5" borderId="1" xfId="0" applyFont="1" applyFill="1" applyBorder="1" applyAlignment="1">
      <alignment horizontal="left" vertical="top" wrapText="1"/>
    </xf>
    <xf numFmtId="0" fontId="29" fillId="5" borderId="2" xfId="0" applyFont="1" applyFill="1" applyBorder="1" applyAlignment="1">
      <alignment horizontal="left" vertical="top" wrapText="1"/>
    </xf>
    <xf numFmtId="0" fontId="29" fillId="5" borderId="4" xfId="0" applyFont="1" applyFill="1" applyBorder="1" applyAlignment="1">
      <alignment horizontal="left" vertical="top" wrapText="1"/>
    </xf>
    <xf numFmtId="0" fontId="3" fillId="2" borderId="0" xfId="0" applyFont="1" applyFill="1" applyAlignment="1">
      <alignment horizontal="left" vertical="center" wrapText="1" indent="1"/>
    </xf>
    <xf numFmtId="0" fontId="3" fillId="2" borderId="0" xfId="0" applyFont="1" applyFill="1" applyAlignment="1">
      <alignment horizontal="left" vertical="center" wrapText="1"/>
    </xf>
    <xf numFmtId="0" fontId="22" fillId="2" borderId="0" xfId="0" applyFont="1" applyFill="1" applyAlignment="1">
      <alignment horizontal="left" vertical="center" wrapText="1"/>
    </xf>
    <xf numFmtId="0" fontId="24" fillId="2" borderId="0" xfId="0" applyFont="1" applyFill="1" applyAlignment="1">
      <alignment horizontal="left" vertical="center" wrapText="1"/>
    </xf>
    <xf numFmtId="0" fontId="1" fillId="2" borderId="0" xfId="0" applyFont="1" applyFill="1" applyAlignment="1">
      <alignment horizontal="left" vertical="center" wrapText="1"/>
    </xf>
    <xf numFmtId="0" fontId="22" fillId="2" borderId="0" xfId="0" applyFont="1" applyFill="1" applyAlignment="1">
      <alignment horizontal="left" vertical="center" wrapText="1" indent="1"/>
    </xf>
    <xf numFmtId="3" fontId="22" fillId="2" borderId="0" xfId="0" applyNumberFormat="1" applyFont="1" applyFill="1" applyAlignment="1">
      <alignment horizontal="center"/>
    </xf>
    <xf numFmtId="0" fontId="32" fillId="0" borderId="0" xfId="0" applyFont="1" applyAlignment="1">
      <alignment vertical="center" wrapText="1"/>
    </xf>
    <xf numFmtId="0" fontId="14" fillId="4" borderId="3" xfId="0" applyFont="1" applyFill="1" applyBorder="1" applyAlignment="1">
      <alignment horizontal="center" vertical="center" wrapText="1"/>
    </xf>
    <xf numFmtId="0" fontId="14" fillId="0" borderId="3" xfId="0" applyFont="1" applyBorder="1" applyAlignment="1">
      <alignment horizontal="left" vertical="center" wrapText="1"/>
    </xf>
    <xf numFmtId="3" fontId="14" fillId="0" borderId="3" xfId="0" applyNumberFormat="1" applyFont="1" applyBorder="1" applyAlignment="1">
      <alignment horizontal="right" vertical="center" wrapText="1"/>
    </xf>
    <xf numFmtId="0" fontId="4" fillId="2" borderId="3" xfId="0" applyFont="1" applyFill="1" applyBorder="1" applyAlignment="1">
      <alignment horizontal="left" vertical="center" wrapText="1"/>
    </xf>
    <xf numFmtId="3" fontId="32" fillId="2" borderId="3" xfId="0" applyNumberFormat="1" applyFont="1" applyFill="1" applyBorder="1" applyAlignment="1">
      <alignment horizontal="right"/>
    </xf>
    <xf numFmtId="0" fontId="33" fillId="2" borderId="3" xfId="0" quotePrefix="1" applyFont="1" applyFill="1" applyBorder="1" applyAlignment="1">
      <alignment horizontal="left" vertical="center" wrapText="1"/>
    </xf>
    <xf numFmtId="3" fontId="4" fillId="2" borderId="3" xfId="0" applyNumberFormat="1" applyFont="1" applyFill="1" applyBorder="1" applyAlignment="1">
      <alignment horizontal="right"/>
    </xf>
    <xf numFmtId="0" fontId="33" fillId="2" borderId="3" xfId="0" quotePrefix="1" applyFont="1" applyFill="1" applyBorder="1" applyAlignment="1">
      <alignment horizontal="left" vertical="center"/>
    </xf>
    <xf numFmtId="0" fontId="15" fillId="0" borderId="0" xfId="0" applyFont="1"/>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3" xfId="0" applyFont="1" applyFill="1" applyBorder="1" applyAlignment="1">
      <alignment horizontal="left" vertical="center" wrapText="1"/>
    </xf>
    <xf numFmtId="3" fontId="9" fillId="5" borderId="4" xfId="0" applyNumberFormat="1" applyFont="1" applyFill="1" applyBorder="1" applyAlignment="1">
      <alignment horizontal="right"/>
    </xf>
    <xf numFmtId="3" fontId="9" fillId="5" borderId="3" xfId="0" applyNumberFormat="1" applyFont="1" applyFill="1" applyBorder="1" applyAlignment="1">
      <alignment horizontal="right"/>
    </xf>
    <xf numFmtId="0" fontId="9" fillId="2" borderId="3" xfId="0" applyFont="1" applyFill="1" applyBorder="1" applyAlignment="1">
      <alignment horizontal="left" vertical="center" wrapText="1"/>
    </xf>
    <xf numFmtId="3" fontId="9" fillId="2" borderId="4" xfId="0" applyNumberFormat="1" applyFont="1" applyFill="1" applyBorder="1" applyAlignment="1">
      <alignment horizontal="right"/>
    </xf>
    <xf numFmtId="3" fontId="9" fillId="2" borderId="3" xfId="0" applyNumberFormat="1" applyFont="1" applyFill="1" applyBorder="1" applyAlignment="1">
      <alignment horizontal="right"/>
    </xf>
    <xf numFmtId="0" fontId="4" fillId="5" borderId="3" xfId="0" applyFont="1" applyFill="1" applyBorder="1" applyAlignment="1">
      <alignment horizontal="left" vertical="center"/>
    </xf>
    <xf numFmtId="0" fontId="4" fillId="5" borderId="3" xfId="0" applyFont="1" applyFill="1" applyBorder="1" applyAlignment="1">
      <alignment vertical="center" wrapText="1"/>
    </xf>
    <xf numFmtId="3" fontId="4" fillId="5" borderId="3" xfId="0" applyNumberFormat="1" applyFont="1" applyFill="1" applyBorder="1" applyAlignment="1">
      <alignment horizontal="right"/>
    </xf>
    <xf numFmtId="0" fontId="9" fillId="2" borderId="3" xfId="0" applyFont="1" applyFill="1" applyBorder="1" applyAlignment="1">
      <alignment vertical="center" wrapText="1"/>
    </xf>
    <xf numFmtId="0" fontId="9" fillId="2" borderId="3" xfId="0" quotePrefix="1" applyFont="1" applyFill="1" applyBorder="1" applyAlignment="1">
      <alignment horizontal="left" vertical="center"/>
    </xf>
    <xf numFmtId="0" fontId="9" fillId="2" borderId="3" xfId="0" quotePrefix="1" applyFont="1" applyFill="1" applyBorder="1" applyAlignment="1">
      <alignment horizontal="left" vertical="center" wrapText="1"/>
    </xf>
    <xf numFmtId="3" fontId="9" fillId="2" borderId="3" xfId="0" applyNumberFormat="1" applyFont="1" applyFill="1" applyBorder="1" applyAlignment="1">
      <alignment horizontal="right" wrapText="1"/>
    </xf>
    <xf numFmtId="0" fontId="7" fillId="0" borderId="3" xfId="0" applyFont="1" applyBorder="1"/>
    <xf numFmtId="0" fontId="7" fillId="0" borderId="3" xfId="0" applyFont="1" applyBorder="1" applyAlignment="1">
      <alignment horizontal="left"/>
    </xf>
    <xf numFmtId="0" fontId="9" fillId="0" borderId="3" xfId="0" applyFont="1" applyBorder="1" applyAlignment="1">
      <alignment wrapText="1"/>
    </xf>
    <xf numFmtId="3" fontId="7" fillId="0" borderId="3" xfId="0" applyNumberFormat="1" applyFont="1" applyBorder="1"/>
    <xf numFmtId="0" fontId="7" fillId="0" borderId="0" xfId="0" applyFont="1"/>
    <xf numFmtId="0" fontId="4" fillId="4" borderId="3" xfId="0" applyFont="1" applyFill="1" applyBorder="1" applyAlignment="1">
      <alignment horizontal="right" vertical="center" wrapText="1"/>
    </xf>
    <xf numFmtId="0" fontId="9" fillId="0" borderId="0" xfId="0" applyFont="1" applyAlignment="1">
      <alignment horizontal="left"/>
    </xf>
    <xf numFmtId="0" fontId="4" fillId="0" borderId="0" xfId="0" applyFont="1" applyAlignment="1">
      <alignment horizontal="left" wrapText="1"/>
    </xf>
    <xf numFmtId="0" fontId="9" fillId="0" borderId="0" xfId="0" applyFont="1" applyAlignment="1">
      <alignment wrapText="1"/>
    </xf>
    <xf numFmtId="0" fontId="4" fillId="0" borderId="5" xfId="0" applyFont="1" applyBorder="1" applyAlignment="1">
      <alignment horizontal="center" vertical="center" wrapText="1"/>
    </xf>
    <xf numFmtId="0" fontId="34" fillId="0" borderId="5" xfId="0" applyFont="1" applyBorder="1" applyAlignment="1">
      <alignment horizontal="center" vertical="center"/>
    </xf>
    <xf numFmtId="0" fontId="35" fillId="0" borderId="5" xfId="0" applyFont="1" applyBorder="1" applyAlignment="1">
      <alignment horizontal="right" vertical="center"/>
    </xf>
    <xf numFmtId="0" fontId="4" fillId="0" borderId="1" xfId="0" quotePrefix="1" applyFont="1" applyBorder="1" applyAlignment="1">
      <alignment horizontal="left" wrapText="1"/>
    </xf>
    <xf numFmtId="0" fontId="4" fillId="0" borderId="2" xfId="0" quotePrefix="1" applyFont="1" applyBorder="1" applyAlignment="1">
      <alignment horizontal="left" wrapText="1"/>
    </xf>
    <xf numFmtId="0" fontId="4" fillId="0" borderId="2" xfId="0" quotePrefix="1" applyFont="1" applyBorder="1" applyAlignment="1">
      <alignment horizontal="center" wrapText="1"/>
    </xf>
    <xf numFmtId="0" fontId="4" fillId="0" borderId="2" xfId="0" quotePrefix="1" applyFont="1" applyBorder="1" applyAlignment="1">
      <alignment horizontal="left"/>
    </xf>
    <xf numFmtId="0" fontId="4" fillId="2" borderId="3"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9" fillId="3" borderId="2" xfId="0" applyFont="1" applyFill="1" applyBorder="1" applyAlignment="1">
      <alignment vertical="center" wrapText="1"/>
    </xf>
    <xf numFmtId="0" fontId="9" fillId="3" borderId="2" xfId="0" applyFont="1" applyFill="1" applyBorder="1" applyAlignment="1">
      <alignment vertical="center"/>
    </xf>
    <xf numFmtId="3" fontId="4" fillId="3" borderId="3" xfId="0" applyNumberFormat="1" applyFont="1" applyFill="1" applyBorder="1" applyAlignment="1">
      <alignment horizontal="right"/>
    </xf>
    <xf numFmtId="0" fontId="4" fillId="0" borderId="1" xfId="0" applyFont="1" applyBorder="1" applyAlignment="1">
      <alignment horizontal="left" vertical="center" wrapText="1"/>
    </xf>
    <xf numFmtId="0" fontId="9" fillId="0" borderId="2" xfId="0" applyFont="1" applyBorder="1" applyAlignment="1">
      <alignment vertical="center" wrapText="1"/>
    </xf>
    <xf numFmtId="0" fontId="9" fillId="0" borderId="2" xfId="0" applyFont="1" applyBorder="1" applyAlignment="1">
      <alignment vertical="center"/>
    </xf>
    <xf numFmtId="3" fontId="4" fillId="0" borderId="3" xfId="0" applyNumberFormat="1" applyFont="1" applyBorder="1" applyAlignment="1">
      <alignment horizontal="right"/>
    </xf>
    <xf numFmtId="0" fontId="4" fillId="0" borderId="1" xfId="0" quotePrefix="1" applyFont="1" applyBorder="1" applyAlignment="1">
      <alignment horizontal="left" vertical="center"/>
    </xf>
    <xf numFmtId="0" fontId="4" fillId="3" borderId="1" xfId="0" applyFont="1" applyFill="1" applyBorder="1" applyAlignment="1">
      <alignment horizontal="left" vertical="center"/>
    </xf>
    <xf numFmtId="0" fontId="9" fillId="3" borderId="2" xfId="0" applyFont="1" applyFill="1" applyBorder="1" applyAlignment="1">
      <alignment vertical="center"/>
    </xf>
    <xf numFmtId="0" fontId="4" fillId="0" borderId="1" xfId="0" quotePrefix="1" applyFont="1" applyBorder="1" applyAlignment="1">
      <alignment horizontal="left" vertical="center" wrapText="1"/>
    </xf>
    <xf numFmtId="0" fontId="4" fillId="3" borderId="1" xfId="0" quotePrefix="1" applyFont="1" applyFill="1" applyBorder="1" applyAlignment="1">
      <alignment horizontal="left" vertical="center" wrapText="1"/>
    </xf>
    <xf numFmtId="3" fontId="4" fillId="3" borderId="3" xfId="0" applyNumberFormat="1" applyFont="1" applyFill="1" applyBorder="1" applyAlignment="1">
      <alignment horizontal="right" wrapText="1"/>
    </xf>
    <xf numFmtId="0" fontId="9" fillId="0" borderId="0" xfId="0" applyFont="1" applyAlignment="1">
      <alignment horizontal="center" vertical="center" wrapText="1"/>
    </xf>
    <xf numFmtId="0" fontId="9" fillId="0" borderId="0" xfId="0" applyFont="1"/>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3" fontId="14" fillId="3" borderId="3" xfId="0" applyNumberFormat="1" applyFont="1" applyFill="1" applyBorder="1" applyAlignment="1">
      <alignment horizontal="right"/>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abSelected="1" zoomScale="135" zoomScaleNormal="100" workbookViewId="0">
      <selection activeCell="J23" sqref="A1:J23"/>
    </sheetView>
  </sheetViews>
  <sheetFormatPr defaultColWidth="8.85546875" defaultRowHeight="15" x14ac:dyDescent="0.25"/>
  <cols>
    <col min="1" max="4" width="8.85546875" style="1"/>
    <col min="5" max="5" width="25.28515625" style="1" customWidth="1"/>
    <col min="6" max="7" width="25.28515625" style="1" hidden="1" customWidth="1"/>
    <col min="8" max="10" width="25.28515625" style="1" customWidth="1"/>
    <col min="11" max="16384" width="8.85546875" style="1"/>
  </cols>
  <sheetData>
    <row r="1" spans="1:10" ht="15.75" x14ac:dyDescent="0.25">
      <c r="A1" s="215" t="s">
        <v>306</v>
      </c>
      <c r="B1" s="215"/>
      <c r="C1" s="215"/>
      <c r="D1" s="215"/>
      <c r="E1" s="215"/>
      <c r="F1" s="215"/>
      <c r="G1" s="215"/>
      <c r="H1" s="215"/>
      <c r="I1" s="215"/>
      <c r="J1" s="215"/>
    </row>
    <row r="2" spans="1:10" ht="42" customHeight="1" x14ac:dyDescent="0.25">
      <c r="A2" s="123" t="s">
        <v>294</v>
      </c>
      <c r="B2" s="123"/>
      <c r="C2" s="123"/>
      <c r="D2" s="123"/>
      <c r="E2" s="123"/>
      <c r="F2" s="123"/>
      <c r="G2" s="123"/>
      <c r="H2" s="123"/>
      <c r="I2" s="123"/>
      <c r="J2" s="123"/>
    </row>
    <row r="3" spans="1:10" ht="18" customHeight="1" x14ac:dyDescent="0.25">
      <c r="A3" s="64"/>
      <c r="B3" s="64"/>
      <c r="C3" s="64"/>
      <c r="D3" s="64"/>
      <c r="E3" s="64"/>
      <c r="F3" s="64"/>
      <c r="G3" s="64"/>
      <c r="H3" s="64"/>
      <c r="I3" s="64"/>
      <c r="J3" s="64"/>
    </row>
    <row r="4" spans="1:10" ht="15.75" x14ac:dyDescent="0.25">
      <c r="A4" s="123" t="s">
        <v>37</v>
      </c>
      <c r="B4" s="123"/>
      <c r="C4" s="123"/>
      <c r="D4" s="123"/>
      <c r="E4" s="123"/>
      <c r="F4" s="123"/>
      <c r="G4" s="123"/>
      <c r="H4" s="123"/>
      <c r="I4" s="135"/>
      <c r="J4" s="135"/>
    </row>
    <row r="5" spans="1:10" ht="15.75" x14ac:dyDescent="0.25">
      <c r="A5" s="64"/>
      <c r="B5" s="64"/>
      <c r="C5" s="64"/>
      <c r="D5" s="64"/>
      <c r="E5" s="64"/>
      <c r="F5" s="64"/>
      <c r="G5" s="64"/>
      <c r="H5" s="64"/>
      <c r="I5" s="65"/>
      <c r="J5" s="65"/>
    </row>
    <row r="6" spans="1:10" ht="18" customHeight="1" x14ac:dyDescent="0.25">
      <c r="A6" s="123" t="s">
        <v>45</v>
      </c>
      <c r="B6" s="136"/>
      <c r="C6" s="136"/>
      <c r="D6" s="136"/>
      <c r="E6" s="136"/>
      <c r="F6" s="136"/>
      <c r="G6" s="136"/>
      <c r="H6" s="136"/>
      <c r="I6" s="136"/>
      <c r="J6" s="136"/>
    </row>
    <row r="7" spans="1:10" ht="15.75" x14ac:dyDescent="0.25">
      <c r="A7" s="216"/>
      <c r="B7" s="217"/>
      <c r="C7" s="217"/>
      <c r="D7" s="217"/>
      <c r="E7" s="218"/>
      <c r="F7" s="219"/>
      <c r="G7" s="219"/>
      <c r="H7" s="219"/>
      <c r="I7" s="219"/>
      <c r="J7" s="220" t="s">
        <v>275</v>
      </c>
    </row>
    <row r="8" spans="1:10" ht="31.5" x14ac:dyDescent="0.25">
      <c r="A8" s="221"/>
      <c r="B8" s="222"/>
      <c r="C8" s="222"/>
      <c r="D8" s="223"/>
      <c r="E8" s="224"/>
      <c r="F8" s="225" t="s">
        <v>46</v>
      </c>
      <c r="G8" s="225" t="s">
        <v>47</v>
      </c>
      <c r="H8" s="225" t="s">
        <v>295</v>
      </c>
      <c r="I8" s="225" t="s">
        <v>267</v>
      </c>
      <c r="J8" s="225" t="s">
        <v>296</v>
      </c>
    </row>
    <row r="9" spans="1:10" ht="15.75" x14ac:dyDescent="0.25">
      <c r="A9" s="226" t="s">
        <v>0</v>
      </c>
      <c r="B9" s="227"/>
      <c r="C9" s="227"/>
      <c r="D9" s="227"/>
      <c r="E9" s="228"/>
      <c r="F9" s="229">
        <v>0</v>
      </c>
      <c r="G9" s="229">
        <v>0</v>
      </c>
      <c r="H9" s="229">
        <f>H10+H11</f>
        <v>2715500</v>
      </c>
      <c r="I9" s="229">
        <f>I10+I11</f>
        <v>2608500</v>
      </c>
      <c r="J9" s="229">
        <f>J10+J11</f>
        <v>2698500</v>
      </c>
    </row>
    <row r="10" spans="1:10" ht="15.75" x14ac:dyDescent="0.25">
      <c r="A10" s="230" t="s">
        <v>1</v>
      </c>
      <c r="B10" s="231"/>
      <c r="C10" s="231"/>
      <c r="D10" s="231"/>
      <c r="E10" s="232"/>
      <c r="F10" s="233"/>
      <c r="G10" s="233"/>
      <c r="H10" s="233">
        <f>' Račun prihoda i rashoda'!F10</f>
        <v>2715500</v>
      </c>
      <c r="I10" s="233">
        <f>' Račun prihoda i rashoda'!G10</f>
        <v>2608500</v>
      </c>
      <c r="J10" s="233">
        <f>' Račun prihoda i rashoda'!H10</f>
        <v>2698500</v>
      </c>
    </row>
    <row r="11" spans="1:10" ht="15.75" x14ac:dyDescent="0.25">
      <c r="A11" s="234" t="s">
        <v>2</v>
      </c>
      <c r="B11" s="232"/>
      <c r="C11" s="232"/>
      <c r="D11" s="232"/>
      <c r="E11" s="232"/>
      <c r="F11" s="233"/>
      <c r="G11" s="233"/>
      <c r="H11" s="233">
        <f>' Račun prihoda i rashoda'!F16</f>
        <v>0</v>
      </c>
      <c r="I11" s="233">
        <f>' Račun prihoda i rashoda'!G16</f>
        <v>0</v>
      </c>
      <c r="J11" s="233">
        <f>' Račun prihoda i rashoda'!H16</f>
        <v>0</v>
      </c>
    </row>
    <row r="12" spans="1:10" ht="15.75" x14ac:dyDescent="0.25">
      <c r="A12" s="235" t="s">
        <v>3</v>
      </c>
      <c r="B12" s="236"/>
      <c r="C12" s="236"/>
      <c r="D12" s="236"/>
      <c r="E12" s="236"/>
      <c r="F12" s="229">
        <v>0</v>
      </c>
      <c r="G12" s="229">
        <v>0</v>
      </c>
      <c r="H12" s="229">
        <f>H13+H14</f>
        <v>2695591</v>
      </c>
      <c r="I12" s="229">
        <f>I13+I14</f>
        <v>2588591</v>
      </c>
      <c r="J12" s="229">
        <f>J13+J14</f>
        <v>2678591</v>
      </c>
    </row>
    <row r="13" spans="1:10" ht="15.75" x14ac:dyDescent="0.25">
      <c r="A13" s="237" t="s">
        <v>4</v>
      </c>
      <c r="B13" s="231"/>
      <c r="C13" s="231"/>
      <c r="D13" s="231"/>
      <c r="E13" s="231"/>
      <c r="F13" s="233"/>
      <c r="G13" s="233"/>
      <c r="H13" s="233">
        <f>' Račun prihoda i rashoda'!F23</f>
        <v>1035000</v>
      </c>
      <c r="I13" s="233">
        <f>' Račun prihoda i rashoda'!G23</f>
        <v>1010000</v>
      </c>
      <c r="J13" s="233">
        <f>' Račun prihoda i rashoda'!H23</f>
        <v>910000</v>
      </c>
    </row>
    <row r="14" spans="1:10" ht="15.75" x14ac:dyDescent="0.25">
      <c r="A14" s="234" t="s">
        <v>5</v>
      </c>
      <c r="B14" s="232"/>
      <c r="C14" s="232"/>
      <c r="D14" s="232"/>
      <c r="E14" s="232"/>
      <c r="F14" s="233"/>
      <c r="G14" s="233"/>
      <c r="H14" s="233">
        <f>' Račun prihoda i rashoda'!F31-'Račun financiranja'!F10</f>
        <v>1660591</v>
      </c>
      <c r="I14" s="233">
        <f>' Račun prihoda i rashoda'!G31-'Račun financiranja'!G10</f>
        <v>1578591</v>
      </c>
      <c r="J14" s="233">
        <f>' Račun prihoda i rashoda'!H31-'Račun financiranja'!H10</f>
        <v>1768591</v>
      </c>
    </row>
    <row r="15" spans="1:10" ht="15.75" x14ac:dyDescent="0.25">
      <c r="A15" s="238" t="s">
        <v>6</v>
      </c>
      <c r="B15" s="227"/>
      <c r="C15" s="227"/>
      <c r="D15" s="227"/>
      <c r="E15" s="227"/>
      <c r="F15" s="229">
        <v>0</v>
      </c>
      <c r="G15" s="229">
        <v>0</v>
      </c>
      <c r="H15" s="239">
        <f>H9-H12</f>
        <v>19909</v>
      </c>
      <c r="I15" s="239">
        <f t="shared" ref="I15:J15" si="0">I9-I12</f>
        <v>19909</v>
      </c>
      <c r="J15" s="239">
        <f t="shared" si="0"/>
        <v>19909</v>
      </c>
    </row>
    <row r="16" spans="1:10" ht="15.75" x14ac:dyDescent="0.25">
      <c r="A16" s="64"/>
      <c r="B16" s="240"/>
      <c r="C16" s="240"/>
      <c r="D16" s="240"/>
      <c r="E16" s="240"/>
      <c r="F16" s="240"/>
      <c r="G16" s="240"/>
      <c r="H16" s="241"/>
      <c r="I16" s="241"/>
      <c r="J16" s="241"/>
    </row>
    <row r="17" spans="1:10" ht="18" customHeight="1" x14ac:dyDescent="0.25">
      <c r="A17" s="123" t="s">
        <v>44</v>
      </c>
      <c r="B17" s="136"/>
      <c r="C17" s="136"/>
      <c r="D17" s="136"/>
      <c r="E17" s="136"/>
      <c r="F17" s="136"/>
      <c r="G17" s="136"/>
      <c r="H17" s="136"/>
      <c r="I17" s="136"/>
      <c r="J17" s="136"/>
    </row>
    <row r="18" spans="1:10" ht="15.75" x14ac:dyDescent="0.25">
      <c r="A18" s="64"/>
      <c r="B18" s="240"/>
      <c r="C18" s="240"/>
      <c r="D18" s="240"/>
      <c r="E18" s="240"/>
      <c r="F18" s="240"/>
      <c r="G18" s="240"/>
      <c r="H18" s="241"/>
      <c r="I18" s="241"/>
      <c r="J18" s="241"/>
    </row>
    <row r="19" spans="1:10" ht="31.5" x14ac:dyDescent="0.25">
      <c r="A19" s="221"/>
      <c r="B19" s="222"/>
      <c r="C19" s="222"/>
      <c r="D19" s="223"/>
      <c r="E19" s="224"/>
      <c r="F19" s="225" t="s">
        <v>11</v>
      </c>
      <c r="G19" s="225" t="s">
        <v>12</v>
      </c>
      <c r="H19" s="225" t="s">
        <v>295</v>
      </c>
      <c r="I19" s="225" t="s">
        <v>267</v>
      </c>
      <c r="J19" s="225" t="s">
        <v>296</v>
      </c>
    </row>
    <row r="20" spans="1:10" ht="15.75" customHeight="1" x14ac:dyDescent="0.25">
      <c r="A20" s="230" t="s">
        <v>7</v>
      </c>
      <c r="B20" s="242"/>
      <c r="C20" s="242"/>
      <c r="D20" s="242"/>
      <c r="E20" s="243"/>
      <c r="F20" s="233"/>
      <c r="G20" s="233"/>
      <c r="H20" s="233">
        <v>0</v>
      </c>
      <c r="I20" s="233">
        <v>0</v>
      </c>
      <c r="J20" s="233">
        <v>0</v>
      </c>
    </row>
    <row r="21" spans="1:10" ht="15.75" x14ac:dyDescent="0.25">
      <c r="A21" s="230" t="s">
        <v>8</v>
      </c>
      <c r="B21" s="231"/>
      <c r="C21" s="231"/>
      <c r="D21" s="231"/>
      <c r="E21" s="231"/>
      <c r="F21" s="233"/>
      <c r="G21" s="233"/>
      <c r="H21" s="233">
        <v>19909</v>
      </c>
      <c r="I21" s="233">
        <v>19909</v>
      </c>
      <c r="J21" s="233">
        <v>19909</v>
      </c>
    </row>
    <row r="22" spans="1:10" ht="15.75" x14ac:dyDescent="0.25">
      <c r="A22" s="238" t="s">
        <v>9</v>
      </c>
      <c r="B22" s="227"/>
      <c r="C22" s="227"/>
      <c r="D22" s="227"/>
      <c r="E22" s="227"/>
      <c r="F22" s="229">
        <v>0</v>
      </c>
      <c r="G22" s="229">
        <v>0</v>
      </c>
      <c r="H22" s="229">
        <v>-19909</v>
      </c>
      <c r="I22" s="229">
        <v>-19909</v>
      </c>
      <c r="J22" s="229">
        <v>-19909</v>
      </c>
    </row>
    <row r="23" spans="1:10" customFormat="1" ht="14.45" customHeight="1" x14ac:dyDescent="0.25">
      <c r="A23" s="238" t="s">
        <v>10</v>
      </c>
      <c r="B23" s="227"/>
      <c r="C23" s="227"/>
      <c r="D23" s="227"/>
      <c r="E23" s="227"/>
      <c r="F23" s="244">
        <f>F15+F22</f>
        <v>0</v>
      </c>
      <c r="G23" s="244">
        <f t="shared" ref="G23:J23" si="1">G15+G22</f>
        <v>0</v>
      </c>
      <c r="H23" s="244">
        <f t="shared" si="1"/>
        <v>0</v>
      </c>
      <c r="I23" s="244">
        <f t="shared" si="1"/>
        <v>0</v>
      </c>
      <c r="J23" s="244">
        <f t="shared" si="1"/>
        <v>0</v>
      </c>
    </row>
    <row r="24" spans="1:10" customFormat="1" x14ac:dyDescent="0.25">
      <c r="A24" s="35"/>
      <c r="B24" s="4"/>
      <c r="C24" s="4"/>
      <c r="D24" s="4"/>
      <c r="E24" s="4"/>
      <c r="F24" s="36"/>
      <c r="G24" s="36"/>
      <c r="H24" s="36"/>
    </row>
    <row r="25" spans="1:10" ht="18" x14ac:dyDescent="0.25">
      <c r="A25" s="21"/>
      <c r="B25" s="19"/>
      <c r="C25" s="19"/>
      <c r="D25" s="19"/>
      <c r="E25" s="19"/>
      <c r="F25" s="19"/>
      <c r="G25" s="19"/>
      <c r="H25" s="20"/>
      <c r="I25" s="20"/>
      <c r="J25" s="20"/>
    </row>
    <row r="26" spans="1:10" ht="15.6" customHeight="1" x14ac:dyDescent="0.25">
      <c r="A26" s="134"/>
      <c r="B26" s="134"/>
      <c r="C26" s="134"/>
      <c r="D26" s="134"/>
      <c r="E26" s="134"/>
      <c r="F26" s="134"/>
      <c r="G26" s="134"/>
      <c r="H26" s="134"/>
      <c r="I26" s="134"/>
      <c r="J26" s="134"/>
    </row>
    <row r="27" spans="1:10" ht="15.75" x14ac:dyDescent="0.25">
      <c r="A27" s="37"/>
      <c r="B27" s="38"/>
      <c r="C27" s="38"/>
      <c r="D27" s="38"/>
      <c r="E27" s="38"/>
      <c r="F27" s="38"/>
      <c r="G27" s="38"/>
      <c r="H27" s="38"/>
    </row>
    <row r="28" spans="1:10" ht="15.75" x14ac:dyDescent="0.25">
      <c r="A28" s="37"/>
      <c r="B28" s="38"/>
      <c r="C28" s="38"/>
      <c r="D28" s="38"/>
      <c r="E28" s="38"/>
      <c r="F28" s="38"/>
      <c r="G28" s="38"/>
      <c r="H28" s="38"/>
    </row>
    <row r="29" spans="1:10" x14ac:dyDescent="0.25">
      <c r="A29" s="39"/>
      <c r="B29" s="40"/>
      <c r="C29" s="40"/>
      <c r="D29" s="41"/>
      <c r="E29" s="42"/>
      <c r="F29" s="43"/>
      <c r="G29" s="43"/>
      <c r="H29" s="18"/>
      <c r="I29" s="18"/>
      <c r="J29" s="18"/>
    </row>
    <row r="30" spans="1:10" x14ac:dyDescent="0.25">
      <c r="A30" s="124"/>
      <c r="B30" s="125"/>
      <c r="C30" s="125"/>
      <c r="D30" s="125"/>
      <c r="E30" s="126"/>
      <c r="F30" s="22"/>
      <c r="G30" s="22"/>
      <c r="H30" s="23"/>
      <c r="I30" s="23"/>
      <c r="J30" s="23"/>
    </row>
    <row r="31" spans="1:10" x14ac:dyDescent="0.25">
      <c r="A31" s="129"/>
      <c r="B31" s="130"/>
      <c r="C31" s="130"/>
      <c r="D31" s="130"/>
      <c r="E31" s="130"/>
      <c r="F31" s="24"/>
      <c r="G31" s="24"/>
      <c r="H31" s="44"/>
      <c r="I31" s="44"/>
      <c r="J31" s="44"/>
    </row>
    <row r="32" spans="1:10" ht="24" customHeight="1" x14ac:dyDescent="0.25">
      <c r="A32" s="131"/>
      <c r="B32" s="132"/>
      <c r="C32" s="132"/>
      <c r="D32" s="132"/>
      <c r="E32" s="133"/>
      <c r="F32" s="24"/>
      <c r="G32" s="24"/>
      <c r="H32" s="44"/>
      <c r="I32" s="44"/>
      <c r="J32" s="44"/>
    </row>
    <row r="33" spans="1:10" ht="24" customHeight="1" x14ac:dyDescent="0.25">
      <c r="A33" s="47"/>
      <c r="B33" s="47"/>
      <c r="C33" s="47"/>
      <c r="D33" s="47"/>
      <c r="E33" s="47"/>
      <c r="F33" s="48"/>
      <c r="G33" s="48"/>
      <c r="H33" s="48"/>
    </row>
    <row r="34" spans="1:10" ht="15.6" customHeight="1" x14ac:dyDescent="0.25">
      <c r="A34" s="123"/>
      <c r="B34" s="123"/>
      <c r="C34" s="123"/>
      <c r="D34" s="123"/>
      <c r="E34" s="123"/>
      <c r="F34" s="123"/>
      <c r="G34" s="123"/>
      <c r="H34" s="123"/>
      <c r="I34" s="123"/>
      <c r="J34" s="123"/>
    </row>
    <row r="35" spans="1:10" ht="18" x14ac:dyDescent="0.25">
      <c r="A35" s="21"/>
      <c r="B35" s="19"/>
      <c r="C35" s="19"/>
      <c r="D35" s="19"/>
      <c r="E35" s="19"/>
      <c r="F35" s="19"/>
      <c r="G35" s="19"/>
      <c r="H35" s="20"/>
    </row>
    <row r="36" spans="1:10" x14ac:dyDescent="0.25">
      <c r="A36" s="14"/>
      <c r="B36" s="15"/>
      <c r="C36" s="15"/>
      <c r="D36" s="16"/>
      <c r="E36" s="17"/>
      <c r="F36" s="18"/>
      <c r="G36" s="18"/>
      <c r="H36" s="18"/>
      <c r="I36" s="18"/>
      <c r="J36" s="18"/>
    </row>
    <row r="37" spans="1:10" x14ac:dyDescent="0.25">
      <c r="A37" s="124"/>
      <c r="B37" s="125"/>
      <c r="C37" s="125"/>
      <c r="D37" s="125"/>
      <c r="E37" s="126"/>
      <c r="F37" s="22"/>
      <c r="G37" s="22"/>
      <c r="H37" s="23"/>
      <c r="I37" s="23"/>
      <c r="J37" s="23"/>
    </row>
    <row r="38" spans="1:10" ht="23.45" customHeight="1" x14ac:dyDescent="0.25">
      <c r="A38" s="124"/>
      <c r="B38" s="125"/>
      <c r="C38" s="125"/>
      <c r="D38" s="125"/>
      <c r="E38" s="126"/>
      <c r="F38" s="22"/>
      <c r="G38" s="22"/>
      <c r="H38" s="23"/>
      <c r="I38" s="23"/>
      <c r="J38" s="23"/>
    </row>
    <row r="39" spans="1:10" x14ac:dyDescent="0.25">
      <c r="A39" s="124"/>
      <c r="B39" s="127"/>
      <c r="C39" s="127"/>
      <c r="D39" s="127"/>
      <c r="E39" s="128"/>
      <c r="F39" s="22"/>
      <c r="G39" s="22"/>
      <c r="H39" s="23"/>
      <c r="I39" s="23"/>
      <c r="J39" s="23"/>
    </row>
    <row r="40" spans="1:10" x14ac:dyDescent="0.25">
      <c r="A40" s="129"/>
      <c r="B40" s="130"/>
      <c r="C40" s="130"/>
      <c r="D40" s="130"/>
      <c r="E40" s="130"/>
      <c r="F40" s="45"/>
      <c r="G40" s="45"/>
      <c r="H40" s="46"/>
      <c r="I40" s="46"/>
      <c r="J40" s="46"/>
    </row>
    <row r="41" spans="1:10" x14ac:dyDescent="0.25">
      <c r="A41"/>
      <c r="B41"/>
      <c r="C41"/>
      <c r="D41"/>
      <c r="E41"/>
      <c r="F41"/>
      <c r="G41"/>
      <c r="H41"/>
    </row>
    <row r="42" spans="1:10" x14ac:dyDescent="0.25">
      <c r="A42" s="121"/>
      <c r="B42" s="122"/>
      <c r="C42" s="122"/>
      <c r="D42" s="122"/>
      <c r="E42" s="122"/>
      <c r="F42" s="122"/>
      <c r="G42" s="122"/>
      <c r="H42" s="122"/>
    </row>
  </sheetData>
  <mergeCells count="25">
    <mergeCell ref="A1:J1"/>
    <mergeCell ref="A20:E20"/>
    <mergeCell ref="A21:E21"/>
    <mergeCell ref="A22:E22"/>
    <mergeCell ref="A14:E14"/>
    <mergeCell ref="A15:E15"/>
    <mergeCell ref="A2:J2"/>
    <mergeCell ref="A4:J4"/>
    <mergeCell ref="A9:E9"/>
    <mergeCell ref="A10:E10"/>
    <mergeCell ref="A11:E11"/>
    <mergeCell ref="A13:E13"/>
    <mergeCell ref="A6:J6"/>
    <mergeCell ref="A17:J17"/>
    <mergeCell ref="A23:E23"/>
    <mergeCell ref="A30:E30"/>
    <mergeCell ref="A31:E31"/>
    <mergeCell ref="A32:E32"/>
    <mergeCell ref="A26:J26"/>
    <mergeCell ref="A42:H42"/>
    <mergeCell ref="A34:J34"/>
    <mergeCell ref="A37:E37"/>
    <mergeCell ref="A38:E38"/>
    <mergeCell ref="A39:E39"/>
    <mergeCell ref="A40:E40"/>
  </mergeCells>
  <pageMargins left="0.70866141732283472" right="0.70866141732283472" top="0.74803149606299213" bottom="0.74803149606299213" header="0.31496062992125984" footer="0.31496062992125984"/>
  <pageSetup paperSize="9" scale="67" orientation="landscape" useFirstPageNumber="1"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2BC13-70DA-4C43-B4AE-C699B1B049B1}">
  <dimension ref="A1:D34"/>
  <sheetViews>
    <sheetView zoomScaleNormal="100" workbookViewId="0">
      <selection activeCell="D34" sqref="D34"/>
    </sheetView>
  </sheetViews>
  <sheetFormatPr defaultColWidth="8.85546875" defaultRowHeight="15" x14ac:dyDescent="0.25"/>
  <cols>
    <col min="1" max="4" width="25.28515625" customWidth="1"/>
  </cols>
  <sheetData>
    <row r="1" spans="1:4" ht="36.950000000000003" customHeight="1" x14ac:dyDescent="0.25">
      <c r="A1" s="134" t="s">
        <v>294</v>
      </c>
      <c r="B1" s="134"/>
      <c r="C1" s="134"/>
      <c r="D1" s="134"/>
    </row>
    <row r="2" spans="1:4" ht="18" x14ac:dyDescent="0.25">
      <c r="A2" s="49"/>
      <c r="B2" s="49"/>
      <c r="C2" s="49"/>
      <c r="D2" s="49"/>
    </row>
    <row r="3" spans="1:4" ht="15.75" x14ac:dyDescent="0.25">
      <c r="A3" s="134" t="s">
        <v>37</v>
      </c>
      <c r="B3" s="134"/>
      <c r="C3" s="134"/>
      <c r="D3" s="134"/>
    </row>
    <row r="4" spans="1:4" ht="18" x14ac:dyDescent="0.25">
      <c r="A4" s="49"/>
      <c r="B4" s="49"/>
      <c r="C4" s="50"/>
      <c r="D4" s="50"/>
    </row>
    <row r="5" spans="1:4" ht="15.75" x14ac:dyDescent="0.25">
      <c r="A5" s="134" t="s">
        <v>14</v>
      </c>
      <c r="B5" s="134"/>
      <c r="C5" s="134"/>
      <c r="D5" s="134"/>
    </row>
    <row r="6" spans="1:4" ht="18" x14ac:dyDescent="0.25">
      <c r="A6" s="49"/>
      <c r="B6" s="49"/>
      <c r="C6" s="50"/>
      <c r="D6" s="50"/>
    </row>
    <row r="7" spans="1:4" ht="15.75" x14ac:dyDescent="0.25">
      <c r="A7" s="134" t="s">
        <v>276</v>
      </c>
      <c r="B7" s="134"/>
      <c r="C7" s="134"/>
      <c r="D7" s="134"/>
    </row>
    <row r="8" spans="1:4" ht="18" x14ac:dyDescent="0.25">
      <c r="A8" s="49"/>
      <c r="B8" s="49"/>
      <c r="C8" s="50"/>
      <c r="D8" s="50"/>
    </row>
    <row r="9" spans="1:4" ht="25.5" x14ac:dyDescent="0.25">
      <c r="A9" s="34" t="s">
        <v>277</v>
      </c>
      <c r="B9" s="54" t="s">
        <v>295</v>
      </c>
      <c r="C9" s="54" t="s">
        <v>267</v>
      </c>
      <c r="D9" s="54" t="s">
        <v>296</v>
      </c>
    </row>
    <row r="10" spans="1:4" x14ac:dyDescent="0.25">
      <c r="A10" s="51" t="s">
        <v>0</v>
      </c>
      <c r="B10" s="55">
        <f t="shared" ref="B10:D10" si="0">SUM(B11,B13,B15)</f>
        <v>2715500</v>
      </c>
      <c r="C10" s="55">
        <f t="shared" si="0"/>
        <v>2608500</v>
      </c>
      <c r="D10" s="55">
        <f t="shared" si="0"/>
        <v>2698500</v>
      </c>
    </row>
    <row r="11" spans="1:4" x14ac:dyDescent="0.25">
      <c r="A11" s="25" t="s">
        <v>278</v>
      </c>
      <c r="B11" s="53">
        <f t="shared" ref="B11:D11" si="1">SUM(B12)</f>
        <v>465000</v>
      </c>
      <c r="C11" s="53">
        <f t="shared" si="1"/>
        <v>495000</v>
      </c>
      <c r="D11" s="53">
        <f t="shared" si="1"/>
        <v>515000</v>
      </c>
    </row>
    <row r="12" spans="1:4" x14ac:dyDescent="0.25">
      <c r="A12" s="26" t="s">
        <v>279</v>
      </c>
      <c r="B12" s="52">
        <f>' Račun prihoda i rashoda'!F11+' Račun prihoda i rashoda'!F14</f>
        <v>465000</v>
      </c>
      <c r="C12" s="52">
        <f>' Račun prihoda i rashoda'!G11+' Račun prihoda i rashoda'!G14</f>
        <v>495000</v>
      </c>
      <c r="D12" s="52">
        <f>' Račun prihoda i rashoda'!H11+' Račun prihoda i rashoda'!H14</f>
        <v>515000</v>
      </c>
    </row>
    <row r="13" spans="1:4" x14ac:dyDescent="0.25">
      <c r="A13" s="25" t="s">
        <v>281</v>
      </c>
      <c r="B13" s="53">
        <f t="shared" ref="B13" si="2">SUM(B14)</f>
        <v>4000</v>
      </c>
      <c r="C13" s="53">
        <f t="shared" ref="C13" si="3">SUM(C14)</f>
        <v>5000</v>
      </c>
      <c r="D13" s="53">
        <f t="shared" ref="D13" si="4">SUM(D14)</f>
        <v>6000</v>
      </c>
    </row>
    <row r="14" spans="1:4" x14ac:dyDescent="0.25">
      <c r="A14" s="26" t="s">
        <v>282</v>
      </c>
      <c r="B14" s="52">
        <f>' Račun prihoda i rashoda'!F13</f>
        <v>4000</v>
      </c>
      <c r="C14" s="52">
        <f>' Račun prihoda i rashoda'!G13</f>
        <v>5000</v>
      </c>
      <c r="D14" s="52">
        <f>' Račun prihoda i rashoda'!H13</f>
        <v>6000</v>
      </c>
    </row>
    <row r="15" spans="1:4" x14ac:dyDescent="0.25">
      <c r="A15" s="25" t="s">
        <v>291</v>
      </c>
      <c r="B15" s="53">
        <f t="shared" ref="B15:D15" si="5">SUM(B16)</f>
        <v>2246500</v>
      </c>
      <c r="C15" s="53">
        <f t="shared" si="5"/>
        <v>2108500</v>
      </c>
      <c r="D15" s="53">
        <f t="shared" si="5"/>
        <v>2177500</v>
      </c>
    </row>
    <row r="16" spans="1:4" x14ac:dyDescent="0.25">
      <c r="A16" s="26" t="s">
        <v>292</v>
      </c>
      <c r="B16" s="52">
        <f>' Račun prihoda i rashoda'!F12</f>
        <v>2246500</v>
      </c>
      <c r="C16" s="52">
        <f>' Račun prihoda i rashoda'!G12</f>
        <v>2108500</v>
      </c>
      <c r="D16" s="52">
        <f>' Račun prihoda i rashoda'!H12</f>
        <v>2177500</v>
      </c>
    </row>
    <row r="19" spans="1:4" ht="15.75" x14ac:dyDescent="0.25">
      <c r="A19" s="134" t="s">
        <v>283</v>
      </c>
      <c r="B19" s="134"/>
      <c r="C19" s="134"/>
      <c r="D19" s="134"/>
    </row>
    <row r="20" spans="1:4" ht="18" x14ac:dyDescent="0.25">
      <c r="A20" s="49"/>
      <c r="B20" s="49"/>
      <c r="C20" s="50"/>
      <c r="D20" s="50"/>
    </row>
    <row r="21" spans="1:4" ht="25.5" x14ac:dyDescent="0.25">
      <c r="A21" s="34" t="s">
        <v>277</v>
      </c>
      <c r="B21" s="54" t="s">
        <v>295</v>
      </c>
      <c r="C21" s="54" t="s">
        <v>267</v>
      </c>
      <c r="D21" s="54" t="s">
        <v>296</v>
      </c>
    </row>
    <row r="22" spans="1:4" x14ac:dyDescent="0.25">
      <c r="A22" s="51" t="s">
        <v>3</v>
      </c>
      <c r="B22" s="55">
        <f t="shared" ref="B22:D22" si="6">SUM(B23,B25,B27)</f>
        <v>2673375</v>
      </c>
      <c r="C22" s="55">
        <f t="shared" si="6"/>
        <v>2608500</v>
      </c>
      <c r="D22" s="55">
        <f t="shared" si="6"/>
        <v>2698500</v>
      </c>
    </row>
    <row r="23" spans="1:4" x14ac:dyDescent="0.25">
      <c r="A23" s="25" t="s">
        <v>278</v>
      </c>
      <c r="B23" s="52">
        <f>B24</f>
        <v>420875</v>
      </c>
      <c r="C23" s="52">
        <f t="shared" ref="C23:D23" si="7">SUM(C24)</f>
        <v>486000</v>
      </c>
      <c r="D23" s="52">
        <f t="shared" si="7"/>
        <v>506000</v>
      </c>
    </row>
    <row r="24" spans="1:4" x14ac:dyDescent="0.25">
      <c r="A24" s="26" t="s">
        <v>279</v>
      </c>
      <c r="B24" s="52">
        <f>SUM('POSEBNI DIO'!G9,'POSEBNI DIO'!G14,'POSEBNI DIO'!G18,'POSEBNI DIO'!G24,'POSEBNI DIO'!G28,'POSEBNI DIO'!G33,'POSEBNI DIO'!G37,'POSEBNI DIO'!G41,'POSEBNI DIO'!G45,'POSEBNI DIO'!G49,'POSEBNI DIO'!G53,'POSEBNI DIO'!G58,'POSEBNI DIO'!G62,'POSEBNI DIO'!G66,'POSEBNI DIO'!G73,'POSEBNI DIO'!G77,'POSEBNI DIO'!G81,'POSEBNI DIO'!G85,'POSEBNI DIO'!G89,'POSEBNI DIO'!G93,'POSEBNI DIO'!G97,'POSEBNI DIO'!G101,'POSEBNI DIO'!G105,'POSEBNI DIO'!G122,'POSEBNI DIO'!G131,'POSEBNI DIO'!G136,'POSEBNI DIO'!G143,'POSEBNI DIO'!G150,'POSEBNI DIO'!G174,'POSEBNI DIO'!G189,'POSEBNI DIO'!G197,'POSEBNI DIO'!G204,'POSEBNI DIO'!G211,'POSEBNI DIO'!G218,'POSEBNI DIO'!G225,'POSEBNI DIO'!G232,'POSEBNI DIO'!G239,'POSEBNI DIO'!G246,'POSEBNI DIO'!G253,'POSEBNI DIO'!G260,'POSEBNI DIO'!G267,'POSEBNI DIO'!G274,'POSEBNI DIO'!G281,'POSEBNI DIO'!G288,'POSEBNI DIO'!G295,'POSEBNI DIO'!G303,'POSEBNI DIO'!G310,'POSEBNI DIO'!G338,'POSEBNI DIO'!G346,'POSEBNI DIO'!G362,'POSEBNI DIO'!G366,'POSEBNI DIO'!G370,'POSEBNI DIO'!G381)</f>
        <v>420875</v>
      </c>
      <c r="C24" s="52">
        <f>SUM('POSEBNI DIO'!H9,'POSEBNI DIO'!H14,'POSEBNI DIO'!H18,'POSEBNI DIO'!H24,'POSEBNI DIO'!H28,'POSEBNI DIO'!H33,'POSEBNI DIO'!H37,'POSEBNI DIO'!H41,'POSEBNI DIO'!H45,'POSEBNI DIO'!H49,'POSEBNI DIO'!H53,'POSEBNI DIO'!H58,'POSEBNI DIO'!H62,'POSEBNI DIO'!H66,'POSEBNI DIO'!H73,'POSEBNI DIO'!H77,'POSEBNI DIO'!H81,'POSEBNI DIO'!H85,'POSEBNI DIO'!H89,'POSEBNI DIO'!H93,'POSEBNI DIO'!H97,'POSEBNI DIO'!H101,'POSEBNI DIO'!H105,'POSEBNI DIO'!H122,'POSEBNI DIO'!H131,'POSEBNI DIO'!H136,'POSEBNI DIO'!H143,'POSEBNI DIO'!H150,'POSEBNI DIO'!H174,'POSEBNI DIO'!H189,'POSEBNI DIO'!H197,'POSEBNI DIO'!H204,'POSEBNI DIO'!H211,'POSEBNI DIO'!H218,'POSEBNI DIO'!H225,'POSEBNI DIO'!H232,'POSEBNI DIO'!H239,'POSEBNI DIO'!H246,'POSEBNI DIO'!H253,'POSEBNI DIO'!H260,'POSEBNI DIO'!H267,'POSEBNI DIO'!H274,'POSEBNI DIO'!H281,'POSEBNI DIO'!H288,'POSEBNI DIO'!H295,'POSEBNI DIO'!H303,'POSEBNI DIO'!H310,'POSEBNI DIO'!H338,'POSEBNI DIO'!H346,'POSEBNI DIO'!H362,'POSEBNI DIO'!H366,'POSEBNI DIO'!H370,'POSEBNI DIO'!H381)</f>
        <v>486000</v>
      </c>
      <c r="D24" s="52">
        <f>SUM('POSEBNI DIO'!I9,'POSEBNI DIO'!I14,'POSEBNI DIO'!I18,'POSEBNI DIO'!I24,'POSEBNI DIO'!I28,'POSEBNI DIO'!I33,'POSEBNI DIO'!I37,'POSEBNI DIO'!I41,'POSEBNI DIO'!I45,'POSEBNI DIO'!I49,'POSEBNI DIO'!I53,'POSEBNI DIO'!I58,'POSEBNI DIO'!I62,'POSEBNI DIO'!I66,'POSEBNI DIO'!I73,'POSEBNI DIO'!I77,'POSEBNI DIO'!I81,'POSEBNI DIO'!I85,'POSEBNI DIO'!I89,'POSEBNI DIO'!I93,'POSEBNI DIO'!I97,'POSEBNI DIO'!I101,'POSEBNI DIO'!I105,'POSEBNI DIO'!I122,'POSEBNI DIO'!I131,'POSEBNI DIO'!I136,'POSEBNI DIO'!I143,'POSEBNI DIO'!I150,'POSEBNI DIO'!I174,'POSEBNI DIO'!I189,'POSEBNI DIO'!I197,'POSEBNI DIO'!I204,'POSEBNI DIO'!I211,'POSEBNI DIO'!I218,'POSEBNI DIO'!I225,'POSEBNI DIO'!I232,'POSEBNI DIO'!I239,'POSEBNI DIO'!I246,'POSEBNI DIO'!I253,'POSEBNI DIO'!I260,'POSEBNI DIO'!I267,'POSEBNI DIO'!I274,'POSEBNI DIO'!I281,'POSEBNI DIO'!I288,'POSEBNI DIO'!I295,'POSEBNI DIO'!I303,'POSEBNI DIO'!I310,'POSEBNI DIO'!I338,'POSEBNI DIO'!I346,'POSEBNI DIO'!I362,'POSEBNI DIO'!I366,'POSEBNI DIO'!I370,'POSEBNI DIO'!I381)</f>
        <v>506000</v>
      </c>
    </row>
    <row r="25" spans="1:4" x14ac:dyDescent="0.25">
      <c r="A25" s="25" t="s">
        <v>281</v>
      </c>
      <c r="B25" s="53">
        <f>SUM(B26)</f>
        <v>5000</v>
      </c>
      <c r="C25" s="53">
        <f t="shared" ref="C25:D25" si="8">SUM(C26)</f>
        <v>5000</v>
      </c>
      <c r="D25" s="53">
        <f t="shared" si="8"/>
        <v>5000</v>
      </c>
    </row>
    <row r="26" spans="1:4" x14ac:dyDescent="0.25">
      <c r="A26" s="26" t="s">
        <v>282</v>
      </c>
      <c r="B26" s="52">
        <f>'POSEBNI DIO'!G109</f>
        <v>5000</v>
      </c>
      <c r="C26" s="52">
        <f>'POSEBNI DIO'!H109</f>
        <v>5000</v>
      </c>
      <c r="D26" s="52">
        <f>'POSEBNI DIO'!I109</f>
        <v>5000</v>
      </c>
    </row>
    <row r="27" spans="1:4" x14ac:dyDescent="0.25">
      <c r="A27" s="25" t="s">
        <v>291</v>
      </c>
      <c r="B27" s="53">
        <f>SUM(B28)</f>
        <v>2247500</v>
      </c>
      <c r="C27" s="53">
        <f t="shared" ref="C27:D27" si="9">SUM(C28)</f>
        <v>2117500</v>
      </c>
      <c r="D27" s="53">
        <f t="shared" si="9"/>
        <v>2187500</v>
      </c>
    </row>
    <row r="28" spans="1:4" x14ac:dyDescent="0.25">
      <c r="A28" s="26" t="s">
        <v>292</v>
      </c>
      <c r="B28" s="52">
        <f>SUM('POSEBNI DIO'!G69,'POSEBNI DIO'!G117,'POSEBNI DIO'!G127,'POSEBNI DIO'!G139,'POSEBNI DIO'!G146,'POSEBNI DIO'!G153,'POSEBNI DIO'!G157,'POSEBNI DIO'!G161,'POSEBNI DIO'!G166,'POSEBNI DIO'!G170,'POSEBNI DIO'!G177,'POSEBNI DIO'!G181,'POSEBNI DIO'!G185,'POSEBNI DIO'!G192,'POSEBNI DIO'!G200,'POSEBNI DIO'!G207,'POSEBNI DIO'!G214,'POSEBNI DIO'!G221,'POSEBNI DIO'!G228,'POSEBNI DIO'!G235,'POSEBNI DIO'!G242,'POSEBNI DIO'!G249,'POSEBNI DIO'!G256,'POSEBNI DIO'!G263,'POSEBNI DIO'!G270,'POSEBNI DIO'!G277,'POSEBNI DIO'!G284,'POSEBNI DIO'!G291,'POSEBNI DIO'!G298,'POSEBNI DIO'!G306,'POSEBNI DIO'!G313,'POSEBNI DIO'!G318,'POSEBNI DIO'!G322,'POSEBNI DIO'!G326,'POSEBNI DIO'!G330,'POSEBNI DIO'!G334,'POSEBNI DIO'!G341,'POSEBNI DIO'!G349,'POSEBNI DIO'!G353,'POSEBNI DIO'!G357,'POSEBNI DIO'!G373,'POSEBNI DIO'!G377,'POSEBNI DIO'!G113)</f>
        <v>2247500</v>
      </c>
      <c r="C28" s="52">
        <f>SUM('POSEBNI DIO'!H69,'POSEBNI DIO'!H117,'POSEBNI DIO'!H127,'POSEBNI DIO'!H139,'POSEBNI DIO'!H146,'POSEBNI DIO'!H153,'POSEBNI DIO'!H157,'POSEBNI DIO'!H161,'POSEBNI DIO'!H166,'POSEBNI DIO'!H170,'POSEBNI DIO'!H177,'POSEBNI DIO'!H181,'POSEBNI DIO'!H185,'POSEBNI DIO'!H192,'POSEBNI DIO'!H200,'POSEBNI DIO'!H207,'POSEBNI DIO'!H214,'POSEBNI DIO'!H221,'POSEBNI DIO'!H228,'POSEBNI DIO'!H235,'POSEBNI DIO'!H242,'POSEBNI DIO'!H249,'POSEBNI DIO'!H256,'POSEBNI DIO'!H263,'POSEBNI DIO'!H270,'POSEBNI DIO'!H277,'POSEBNI DIO'!H284,'POSEBNI DIO'!H291,'POSEBNI DIO'!H298,'POSEBNI DIO'!H306,'POSEBNI DIO'!H313,'POSEBNI DIO'!H318,'POSEBNI DIO'!H322,'POSEBNI DIO'!H326,'POSEBNI DIO'!H330,'POSEBNI DIO'!H334,'POSEBNI DIO'!H341,'POSEBNI DIO'!H349,'POSEBNI DIO'!H353,'POSEBNI DIO'!H357,'POSEBNI DIO'!H373,'POSEBNI DIO'!H377,'POSEBNI DIO'!H113)</f>
        <v>2117500</v>
      </c>
      <c r="D28" s="52">
        <f>SUM('POSEBNI DIO'!I69,'POSEBNI DIO'!I117,'POSEBNI DIO'!I127,'POSEBNI DIO'!I139,'POSEBNI DIO'!I146,'POSEBNI DIO'!I153,'POSEBNI DIO'!I157,'POSEBNI DIO'!I161,'POSEBNI DIO'!I166,'POSEBNI DIO'!I170,'POSEBNI DIO'!I177,'POSEBNI DIO'!I181,'POSEBNI DIO'!I185,'POSEBNI DIO'!I192,'POSEBNI DIO'!I200,'POSEBNI DIO'!I207,'POSEBNI DIO'!I214,'POSEBNI DIO'!I221,'POSEBNI DIO'!I228,'POSEBNI DIO'!I235,'POSEBNI DIO'!I242,'POSEBNI DIO'!I249,'POSEBNI DIO'!I256,'POSEBNI DIO'!I263,'POSEBNI DIO'!I270,'POSEBNI DIO'!I277,'POSEBNI DIO'!I284,'POSEBNI DIO'!I291,'POSEBNI DIO'!I298,'POSEBNI DIO'!I306,'POSEBNI DIO'!I313,'POSEBNI DIO'!I318,'POSEBNI DIO'!I322,'POSEBNI DIO'!I326,'POSEBNI DIO'!I330,'POSEBNI DIO'!I334,'POSEBNI DIO'!I341,'POSEBNI DIO'!I349,'POSEBNI DIO'!I353,'POSEBNI DIO'!I357,'POSEBNI DIO'!I373,'POSEBNI DIO'!I377,'POSEBNI DIO'!I113)</f>
        <v>2187500</v>
      </c>
    </row>
    <row r="29" spans="1:4" x14ac:dyDescent="0.25">
      <c r="A29" s="27" t="s">
        <v>280</v>
      </c>
      <c r="B29" s="52"/>
      <c r="C29" s="52"/>
      <c r="D29" s="52"/>
    </row>
    <row r="34" spans="2:4" x14ac:dyDescent="0.25">
      <c r="B34" s="63"/>
      <c r="C34" s="63"/>
      <c r="D34" s="63"/>
    </row>
  </sheetData>
  <mergeCells count="5">
    <mergeCell ref="A1:D1"/>
    <mergeCell ref="A3:D3"/>
    <mergeCell ref="A5:D5"/>
    <mergeCell ref="A7:D7"/>
    <mergeCell ref="A19:D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topLeftCell="A19" zoomScaleNormal="100" workbookViewId="0">
      <selection activeCell="H33" sqref="A1:H33"/>
    </sheetView>
  </sheetViews>
  <sheetFormatPr defaultColWidth="9.140625" defaultRowHeight="15" x14ac:dyDescent="0.25"/>
  <cols>
    <col min="1" max="1" width="7.42578125" style="1" bestFit="1" customWidth="1"/>
    <col min="2" max="2" width="8.42578125" style="1" bestFit="1" customWidth="1"/>
    <col min="3" max="3" width="25.28515625" style="1" customWidth="1"/>
    <col min="4" max="5" width="25.28515625" style="1" hidden="1" customWidth="1"/>
    <col min="6" max="8" width="25.28515625" style="1" customWidth="1"/>
    <col min="9" max="10" width="9.140625" style="1"/>
    <col min="11" max="11" width="9.140625" style="29"/>
    <col min="12" max="12" width="19.42578125" style="29" customWidth="1"/>
    <col min="13" max="15" width="9.7109375" style="29" bestFit="1" customWidth="1"/>
    <col min="16" max="16384" width="9.140625" style="1"/>
  </cols>
  <sheetData>
    <row r="1" spans="1:15" ht="42" customHeight="1" x14ac:dyDescent="0.25">
      <c r="A1" s="123" t="s">
        <v>294</v>
      </c>
      <c r="B1" s="123"/>
      <c r="C1" s="123"/>
      <c r="D1" s="123"/>
      <c r="E1" s="123"/>
      <c r="F1" s="123"/>
      <c r="G1" s="123"/>
      <c r="H1" s="123"/>
    </row>
    <row r="2" spans="1:15" ht="18" customHeight="1" x14ac:dyDescent="0.25">
      <c r="A2" s="64"/>
      <c r="B2" s="64"/>
      <c r="C2" s="64"/>
      <c r="D2" s="64"/>
      <c r="E2" s="64"/>
      <c r="F2" s="64"/>
      <c r="G2" s="64"/>
      <c r="H2" s="64"/>
    </row>
    <row r="3" spans="1:15" ht="15.75" x14ac:dyDescent="0.25">
      <c r="A3" s="123" t="s">
        <v>37</v>
      </c>
      <c r="B3" s="123"/>
      <c r="C3" s="123"/>
      <c r="D3" s="123"/>
      <c r="E3" s="123"/>
      <c r="F3" s="123"/>
      <c r="G3" s="135"/>
      <c r="H3" s="135"/>
    </row>
    <row r="4" spans="1:15" ht="15.75" x14ac:dyDescent="0.25">
      <c r="A4" s="64"/>
      <c r="B4" s="64"/>
      <c r="C4" s="64"/>
      <c r="D4" s="64"/>
      <c r="E4" s="64"/>
      <c r="F4" s="64"/>
      <c r="G4" s="65"/>
      <c r="H4" s="65"/>
    </row>
    <row r="5" spans="1:15" ht="18" customHeight="1" x14ac:dyDescent="0.25">
      <c r="A5" s="123" t="s">
        <v>14</v>
      </c>
      <c r="B5" s="136"/>
      <c r="C5" s="136"/>
      <c r="D5" s="136"/>
      <c r="E5" s="136"/>
      <c r="F5" s="136"/>
      <c r="G5" s="136"/>
      <c r="H5" s="136"/>
    </row>
    <row r="6" spans="1:15" ht="15.75" x14ac:dyDescent="0.25">
      <c r="A6" s="64"/>
      <c r="B6" s="64"/>
      <c r="C6" s="64"/>
      <c r="D6" s="64"/>
      <c r="E6" s="64"/>
      <c r="F6" s="64"/>
      <c r="G6" s="65"/>
      <c r="H6" s="65"/>
    </row>
    <row r="7" spans="1:15" ht="15.75" x14ac:dyDescent="0.25">
      <c r="A7" s="123" t="s">
        <v>273</v>
      </c>
      <c r="B7" s="137"/>
      <c r="C7" s="137"/>
      <c r="D7" s="137"/>
      <c r="E7" s="137"/>
      <c r="F7" s="137"/>
      <c r="G7" s="137"/>
      <c r="H7" s="137"/>
      <c r="M7" s="30"/>
      <c r="N7" s="30"/>
      <c r="O7" s="30"/>
    </row>
    <row r="8" spans="1:15" ht="15.75" x14ac:dyDescent="0.25">
      <c r="A8" s="64"/>
      <c r="B8" s="64"/>
      <c r="C8" s="64"/>
      <c r="D8" s="64"/>
      <c r="E8" s="64"/>
      <c r="F8" s="64"/>
      <c r="G8" s="65"/>
      <c r="H8" s="65"/>
      <c r="M8" s="30"/>
      <c r="N8" s="30"/>
      <c r="O8" s="30"/>
    </row>
    <row r="9" spans="1:15" ht="31.5" x14ac:dyDescent="0.25">
      <c r="A9" s="194" t="s">
        <v>15</v>
      </c>
      <c r="B9" s="195" t="s">
        <v>16</v>
      </c>
      <c r="C9" s="195" t="s">
        <v>13</v>
      </c>
      <c r="D9" s="195" t="s">
        <v>11</v>
      </c>
      <c r="E9" s="194" t="s">
        <v>12</v>
      </c>
      <c r="F9" s="194" t="s">
        <v>295</v>
      </c>
      <c r="G9" s="194" t="s">
        <v>267</v>
      </c>
      <c r="H9" s="194" t="s">
        <v>296</v>
      </c>
    </row>
    <row r="10" spans="1:15" ht="15.75" customHeight="1" x14ac:dyDescent="0.25">
      <c r="A10" s="196">
        <v>6</v>
      </c>
      <c r="B10" s="196"/>
      <c r="C10" s="196" t="s">
        <v>17</v>
      </c>
      <c r="D10" s="197"/>
      <c r="E10" s="198"/>
      <c r="F10" s="204">
        <f>F11+F12+F13+F14+F15</f>
        <v>2715500</v>
      </c>
      <c r="G10" s="204">
        <f>G11+G12+G13+G14+G15</f>
        <v>2608500</v>
      </c>
      <c r="H10" s="204">
        <f>H11+H12+H13+H14+H15</f>
        <v>2698500</v>
      </c>
      <c r="M10" s="31"/>
    </row>
    <row r="11" spans="1:15" ht="15.75" customHeight="1" x14ac:dyDescent="0.25">
      <c r="A11" s="188"/>
      <c r="B11" s="199">
        <v>61</v>
      </c>
      <c r="C11" s="199" t="s">
        <v>18</v>
      </c>
      <c r="D11" s="200"/>
      <c r="E11" s="201"/>
      <c r="F11" s="201">
        <v>450000</v>
      </c>
      <c r="G11" s="201">
        <v>480000</v>
      </c>
      <c r="H11" s="201">
        <v>500000</v>
      </c>
    </row>
    <row r="12" spans="1:15" ht="45" x14ac:dyDescent="0.25">
      <c r="A12" s="206"/>
      <c r="B12" s="206">
        <v>63</v>
      </c>
      <c r="C12" s="207" t="s">
        <v>71</v>
      </c>
      <c r="D12" s="200"/>
      <c r="E12" s="201"/>
      <c r="F12" s="201">
        <f>'POSEBNI DIO'!G6-' Račun prihoda i rashoda'!F11-' Račun prihoda i rashoda'!F13-' Račun prihoda i rashoda'!F14</f>
        <v>2246500</v>
      </c>
      <c r="G12" s="201">
        <f>'POSEBNI DIO'!H6-' Račun prihoda i rashoda'!G11-' Račun prihoda i rashoda'!G13-' Račun prihoda i rashoda'!G14</f>
        <v>2108500</v>
      </c>
      <c r="H12" s="201">
        <f>'POSEBNI DIO'!I6-' Račun prihoda i rashoda'!H11-' Račun prihoda i rashoda'!H13-' Račun prihoda i rashoda'!H14</f>
        <v>2177500</v>
      </c>
    </row>
    <row r="13" spans="1:15" ht="15.75" x14ac:dyDescent="0.25">
      <c r="A13" s="206"/>
      <c r="B13" s="199">
        <v>64</v>
      </c>
      <c r="C13" s="199" t="s">
        <v>49</v>
      </c>
      <c r="D13" s="200"/>
      <c r="E13" s="201"/>
      <c r="F13" s="201">
        <v>4000</v>
      </c>
      <c r="G13" s="201">
        <v>5000</v>
      </c>
      <c r="H13" s="201">
        <v>6000</v>
      </c>
    </row>
    <row r="14" spans="1:15" ht="75" x14ac:dyDescent="0.25">
      <c r="A14" s="206"/>
      <c r="B14" s="206">
        <v>65</v>
      </c>
      <c r="C14" s="207" t="s">
        <v>72</v>
      </c>
      <c r="D14" s="200"/>
      <c r="E14" s="201"/>
      <c r="F14" s="201">
        <v>15000</v>
      </c>
      <c r="G14" s="201">
        <v>15000</v>
      </c>
      <c r="H14" s="201">
        <v>15000</v>
      </c>
    </row>
    <row r="15" spans="1:15" ht="30" x14ac:dyDescent="0.25">
      <c r="A15" s="206"/>
      <c r="B15" s="206">
        <v>68</v>
      </c>
      <c r="C15" s="207" t="s">
        <v>73</v>
      </c>
      <c r="D15" s="200"/>
      <c r="E15" s="201"/>
      <c r="F15" s="201">
        <v>0</v>
      </c>
      <c r="G15" s="201">
        <v>0</v>
      </c>
      <c r="H15" s="201">
        <v>0</v>
      </c>
    </row>
    <row r="16" spans="1:15" ht="31.5" x14ac:dyDescent="0.25">
      <c r="A16" s="202">
        <v>7</v>
      </c>
      <c r="B16" s="202"/>
      <c r="C16" s="203" t="s">
        <v>20</v>
      </c>
      <c r="D16" s="197"/>
      <c r="E16" s="198"/>
      <c r="F16" s="204">
        <f>SUM(F17,F18)</f>
        <v>0</v>
      </c>
      <c r="G16" s="204">
        <f>SUM(G17,G18)</f>
        <v>0</v>
      </c>
      <c r="H16" s="204">
        <f>SUM(H17,H18)</f>
        <v>0</v>
      </c>
    </row>
    <row r="17" spans="1:15" ht="45" x14ac:dyDescent="0.25">
      <c r="A17" s="199"/>
      <c r="B17" s="199">
        <v>71</v>
      </c>
      <c r="C17" s="205" t="s">
        <v>21</v>
      </c>
      <c r="D17" s="200"/>
      <c r="E17" s="201"/>
      <c r="F17" s="201">
        <v>0</v>
      </c>
      <c r="G17" s="201">
        <v>0</v>
      </c>
      <c r="H17" s="208">
        <v>0</v>
      </c>
    </row>
    <row r="18" spans="1:15" ht="45.75" x14ac:dyDescent="0.25">
      <c r="A18" s="209"/>
      <c r="B18" s="210">
        <v>72</v>
      </c>
      <c r="C18" s="211" t="s">
        <v>74</v>
      </c>
      <c r="D18" s="209"/>
      <c r="E18" s="209"/>
      <c r="F18" s="212">
        <v>0</v>
      </c>
      <c r="G18" s="212">
        <v>0</v>
      </c>
      <c r="H18" s="212">
        <v>0</v>
      </c>
    </row>
    <row r="19" spans="1:15" ht="15.75" x14ac:dyDescent="0.25">
      <c r="A19" s="213"/>
      <c r="B19" s="213"/>
      <c r="C19" s="213"/>
      <c r="D19" s="213"/>
      <c r="E19" s="213"/>
      <c r="F19" s="213"/>
      <c r="G19" s="213"/>
      <c r="H19" s="213"/>
    </row>
    <row r="20" spans="1:15" ht="15.75" x14ac:dyDescent="0.25">
      <c r="A20" s="123" t="s">
        <v>274</v>
      </c>
      <c r="B20" s="137"/>
      <c r="C20" s="137"/>
      <c r="D20" s="137"/>
      <c r="E20" s="137"/>
      <c r="F20" s="137"/>
      <c r="G20" s="137"/>
      <c r="H20" s="137"/>
    </row>
    <row r="21" spans="1:15" ht="15.75" x14ac:dyDescent="0.25">
      <c r="A21" s="64"/>
      <c r="B21" s="64"/>
      <c r="C21" s="64"/>
      <c r="D21" s="64"/>
      <c r="E21" s="64"/>
      <c r="F21" s="64"/>
      <c r="G21" s="65"/>
      <c r="H21" s="65"/>
    </row>
    <row r="22" spans="1:15" ht="31.5" x14ac:dyDescent="0.25">
      <c r="A22" s="194" t="s">
        <v>15</v>
      </c>
      <c r="B22" s="195" t="s">
        <v>16</v>
      </c>
      <c r="C22" s="195" t="s">
        <v>22</v>
      </c>
      <c r="D22" s="195" t="s">
        <v>11</v>
      </c>
      <c r="E22" s="194" t="s">
        <v>12</v>
      </c>
      <c r="F22" s="214" t="s">
        <v>295</v>
      </c>
      <c r="G22" s="214" t="s">
        <v>267</v>
      </c>
      <c r="H22" s="214" t="s">
        <v>296</v>
      </c>
      <c r="I22" s="62"/>
    </row>
    <row r="23" spans="1:15" ht="15.6" customHeight="1" x14ac:dyDescent="0.25">
      <c r="A23" s="196">
        <v>3</v>
      </c>
      <c r="B23" s="196"/>
      <c r="C23" s="196" t="s">
        <v>23</v>
      </c>
      <c r="D23" s="197"/>
      <c r="E23" s="198"/>
      <c r="F23" s="204">
        <f>SUM(F24:F30)</f>
        <v>1035000</v>
      </c>
      <c r="G23" s="204">
        <f>G24+G25+G26+G27+G28+G29+G30</f>
        <v>1010000</v>
      </c>
      <c r="H23" s="204">
        <f>H24+H25+H26+H27+H28+H29+H30</f>
        <v>910000</v>
      </c>
      <c r="I23" s="62"/>
      <c r="K23" s="30"/>
      <c r="L23" s="30"/>
      <c r="M23" s="30"/>
      <c r="N23" s="30"/>
      <c r="O23" s="30"/>
    </row>
    <row r="24" spans="1:15" ht="15.75" customHeight="1" x14ac:dyDescent="0.25">
      <c r="A24" s="188"/>
      <c r="B24" s="199">
        <v>31</v>
      </c>
      <c r="C24" s="199" t="s">
        <v>24</v>
      </c>
      <c r="D24" s="200"/>
      <c r="E24" s="201"/>
      <c r="F24" s="201">
        <f>'POSEBNI DIO'!G23</f>
        <v>58000</v>
      </c>
      <c r="G24" s="201">
        <f>'POSEBNI DIO'!H23</f>
        <v>58000</v>
      </c>
      <c r="H24" s="201">
        <f>'POSEBNI DIO'!I23</f>
        <v>58000</v>
      </c>
      <c r="I24" s="62"/>
      <c r="M24" s="30"/>
      <c r="N24" s="30"/>
      <c r="O24" s="30"/>
    </row>
    <row r="25" spans="1:15" ht="15.75" x14ac:dyDescent="0.25">
      <c r="A25" s="206"/>
      <c r="B25" s="199">
        <v>32</v>
      </c>
      <c r="C25" s="199" t="s">
        <v>40</v>
      </c>
      <c r="D25" s="200"/>
      <c r="E25" s="201"/>
      <c r="F25" s="201">
        <f>'POSEBNI DIO'!G27+'POSEBNI DIO'!G32+'POSEBNI DIO'!G36+'POSEBNI DIO'!G40+'POSEBNI DIO'!G44+'POSEBNI DIO'!G48+'POSEBNI DIO'!G52+'POSEBNI DIO'!G57+'POSEBNI DIO'!G61+'POSEBNI DIO'!G65+'POSEBNI DIO'!G72+'POSEBNI DIO'!G76+'POSEBNI DIO'!G80+'POSEBNI DIO'!G84+'POSEBNI DIO'!G88+'POSEBNI DIO'!G92+'POSEBNI DIO'!G96+'POSEBNI DIO'!G100+'POSEBNI DIO'!G104+'POSEBNI DIO'!G116+'POSEBNI DIO'!G142+'POSEBNI DIO'!G165+'POSEBNI DIO'!G169+'POSEBNI DIO'!G173+'POSEBNI DIO'!G180+'POSEBNI DIO'!G184+'POSEBNI DIO'!G188+'POSEBNI DIO'!G302+'POSEBNI DIO'!G317+'POSEBNI DIO'!G112</f>
        <v>305500</v>
      </c>
      <c r="G25" s="201">
        <f>'POSEBNI DIO'!H27+'POSEBNI DIO'!H32+'POSEBNI DIO'!H36+'POSEBNI DIO'!H40+'POSEBNI DIO'!H44+'POSEBNI DIO'!H48+'POSEBNI DIO'!H52+'POSEBNI DIO'!H57+'POSEBNI DIO'!H61+'POSEBNI DIO'!H65+'POSEBNI DIO'!H72+'POSEBNI DIO'!H76+'POSEBNI DIO'!H80+'POSEBNI DIO'!H84+'POSEBNI DIO'!H88+'POSEBNI DIO'!H92+'POSEBNI DIO'!H96+'POSEBNI DIO'!H100+'POSEBNI DIO'!H104+'POSEBNI DIO'!H116+'POSEBNI DIO'!H142+'POSEBNI DIO'!H165+'POSEBNI DIO'!H169+'POSEBNI DIO'!H173+'POSEBNI DIO'!H180+'POSEBNI DIO'!H184+'POSEBNI DIO'!H188+'POSEBNI DIO'!H302+'POSEBNI DIO'!H317+'POSEBNI DIO'!H112</f>
        <v>305500</v>
      </c>
      <c r="H25" s="201">
        <f>'POSEBNI DIO'!I27+'POSEBNI DIO'!I32+'POSEBNI DIO'!I36+'POSEBNI DIO'!I40+'POSEBNI DIO'!I44+'POSEBNI DIO'!I48+'POSEBNI DIO'!I52+'POSEBNI DIO'!I57+'POSEBNI DIO'!I61+'POSEBNI DIO'!I65+'POSEBNI DIO'!I72+'POSEBNI DIO'!I76+'POSEBNI DIO'!I80+'POSEBNI DIO'!I84+'POSEBNI DIO'!I88+'POSEBNI DIO'!I92+'POSEBNI DIO'!I96+'POSEBNI DIO'!I100+'POSEBNI DIO'!I104+'POSEBNI DIO'!I116+'POSEBNI DIO'!I142+'POSEBNI DIO'!I165+'POSEBNI DIO'!I169+'POSEBNI DIO'!I173+'POSEBNI DIO'!I180+'POSEBNI DIO'!I184+'POSEBNI DIO'!I188+'POSEBNI DIO'!I302+'POSEBNI DIO'!I317+'POSEBNI DIO'!I112</f>
        <v>305500</v>
      </c>
      <c r="I25" s="62"/>
    </row>
    <row r="26" spans="1:15" ht="15.75" x14ac:dyDescent="0.25">
      <c r="A26" s="206"/>
      <c r="B26" s="206">
        <v>34</v>
      </c>
      <c r="C26" s="206" t="s">
        <v>75</v>
      </c>
      <c r="D26" s="200"/>
      <c r="E26" s="201"/>
      <c r="F26" s="201">
        <f>'POSEBNI DIO'!G108</f>
        <v>5000</v>
      </c>
      <c r="G26" s="201">
        <f>'POSEBNI DIO'!H108</f>
        <v>5000</v>
      </c>
      <c r="H26" s="201">
        <f>'POSEBNI DIO'!I108</f>
        <v>5000</v>
      </c>
      <c r="I26" s="62"/>
    </row>
    <row r="27" spans="1:15" ht="15.75" x14ac:dyDescent="0.25">
      <c r="A27" s="206"/>
      <c r="B27" s="206">
        <v>35</v>
      </c>
      <c r="C27" s="206" t="s">
        <v>76</v>
      </c>
      <c r="D27" s="200"/>
      <c r="E27" s="201"/>
      <c r="F27" s="201">
        <v>0</v>
      </c>
      <c r="G27" s="201">
        <v>0</v>
      </c>
      <c r="H27" s="201">
        <v>0</v>
      </c>
      <c r="I27" s="62"/>
      <c r="M27" s="30"/>
      <c r="N27" s="30"/>
      <c r="O27" s="30"/>
    </row>
    <row r="28" spans="1:15" ht="45" x14ac:dyDescent="0.25">
      <c r="A28" s="206"/>
      <c r="B28" s="206">
        <v>36</v>
      </c>
      <c r="C28" s="207" t="s">
        <v>77</v>
      </c>
      <c r="D28" s="200"/>
      <c r="E28" s="201"/>
      <c r="F28" s="201">
        <v>0</v>
      </c>
      <c r="G28" s="201">
        <v>0</v>
      </c>
      <c r="H28" s="201">
        <v>0</v>
      </c>
      <c r="I28" s="62"/>
    </row>
    <row r="29" spans="1:15" ht="60" x14ac:dyDescent="0.25">
      <c r="A29" s="206"/>
      <c r="B29" s="206">
        <v>37</v>
      </c>
      <c r="C29" s="207" t="s">
        <v>78</v>
      </c>
      <c r="D29" s="200"/>
      <c r="E29" s="201"/>
      <c r="F29" s="201">
        <f>'POSEBNI DIO'!G149+'POSEBNI DIO'!G156+'POSEBNI DIO'!G160+'POSEBNI DIO'!G365+'POSEBNI DIO'!G369</f>
        <v>91500</v>
      </c>
      <c r="G29" s="201">
        <f>'POSEBNI DIO'!H149+'POSEBNI DIO'!H156+'POSEBNI DIO'!H160+'POSEBNI DIO'!H365+'POSEBNI DIO'!H369</f>
        <v>91500</v>
      </c>
      <c r="H29" s="201">
        <f>'POSEBNI DIO'!I149+'POSEBNI DIO'!I156+'POSEBNI DIO'!I160+'POSEBNI DIO'!I365+'POSEBNI DIO'!I369</f>
        <v>91500</v>
      </c>
      <c r="I29" s="62"/>
    </row>
    <row r="30" spans="1:15" ht="15.75" x14ac:dyDescent="0.25">
      <c r="A30" s="206"/>
      <c r="B30" s="206">
        <v>38</v>
      </c>
      <c r="C30" s="206" t="s">
        <v>79</v>
      </c>
      <c r="D30" s="200"/>
      <c r="E30" s="201"/>
      <c r="F30" s="201">
        <f>'POSEBNI DIO'!G9+'POSEBNI DIO'!G13+'POSEBNI DIO'!G17+'POSEBNI DIO'!G126+'POSEBNI DIO'!G130+'POSEBNI DIO'!G135+'POSEBNI DIO'!G309+'POSEBNI DIO'!G321+'POSEBNI DIO'!G325+'POSEBNI DIO'!G329+'POSEBNI DIO'!G333+'POSEBNI DIO'!G345+'POSEBNI DIO'!G352+'POSEBNI DIO'!G356+'POSEBNI DIO'!G361+'POSEBNI DIO'!G376+'POSEBNI DIO'!G380</f>
        <v>575000</v>
      </c>
      <c r="G30" s="201">
        <f>'POSEBNI DIO'!H9+'POSEBNI DIO'!H13+'POSEBNI DIO'!H17+'POSEBNI DIO'!H126+'POSEBNI DIO'!H130+'POSEBNI DIO'!H135+'POSEBNI DIO'!H309+'POSEBNI DIO'!H321+'POSEBNI DIO'!H325+'POSEBNI DIO'!H329+'POSEBNI DIO'!H333+'POSEBNI DIO'!H345+'POSEBNI DIO'!H352+'POSEBNI DIO'!H356+'POSEBNI DIO'!H361+'POSEBNI DIO'!H376+'POSEBNI DIO'!H380</f>
        <v>550000</v>
      </c>
      <c r="H30" s="201">
        <f>'POSEBNI DIO'!I9+'POSEBNI DIO'!I13+'POSEBNI DIO'!I17+'POSEBNI DIO'!I126+'POSEBNI DIO'!I130+'POSEBNI DIO'!I135+'POSEBNI DIO'!I309+'POSEBNI DIO'!I321+'POSEBNI DIO'!I325+'POSEBNI DIO'!I329+'POSEBNI DIO'!I333+'POSEBNI DIO'!I345+'POSEBNI DIO'!I352+'POSEBNI DIO'!I356+'POSEBNI DIO'!I361+'POSEBNI DIO'!I376+'POSEBNI DIO'!I380</f>
        <v>450000</v>
      </c>
      <c r="I30" s="62"/>
    </row>
    <row r="31" spans="1:15" ht="31.5" x14ac:dyDescent="0.25">
      <c r="A31" s="202">
        <v>4</v>
      </c>
      <c r="B31" s="202"/>
      <c r="C31" s="203" t="s">
        <v>25</v>
      </c>
      <c r="D31" s="197"/>
      <c r="E31" s="198"/>
      <c r="F31" s="204">
        <f>SUM(F32:F33)</f>
        <v>1680500</v>
      </c>
      <c r="G31" s="204">
        <f>SUM(G32:G33)</f>
        <v>1598500</v>
      </c>
      <c r="H31" s="204">
        <f>SUM(H32:H33)</f>
        <v>1788500</v>
      </c>
      <c r="I31" s="62"/>
    </row>
    <row r="32" spans="1:15" ht="45" x14ac:dyDescent="0.25">
      <c r="A32" s="199"/>
      <c r="B32" s="199">
        <v>41</v>
      </c>
      <c r="C32" s="205" t="s">
        <v>26</v>
      </c>
      <c r="D32" s="200"/>
      <c r="E32" s="201"/>
      <c r="F32" s="201">
        <v>0</v>
      </c>
      <c r="G32" s="201">
        <v>0</v>
      </c>
      <c r="H32" s="201">
        <v>0</v>
      </c>
      <c r="I32" s="62"/>
    </row>
    <row r="33" spans="1:11" ht="45.75" x14ac:dyDescent="0.25">
      <c r="A33" s="209"/>
      <c r="B33" s="210">
        <v>42</v>
      </c>
      <c r="C33" s="211" t="s">
        <v>80</v>
      </c>
      <c r="D33" s="209"/>
      <c r="E33" s="209"/>
      <c r="F33" s="201">
        <f>'POSEBNI DIO'!G121+'POSEBNI DIO'!G196+'POSEBNI DIO'!G203+'POSEBNI DIO'!G210+'POSEBNI DIO'!G217+'POSEBNI DIO'!G224+'POSEBNI DIO'!G231+'POSEBNI DIO'!G238+'POSEBNI DIO'!G245+'POSEBNI DIO'!G252+'POSEBNI DIO'!G259+'POSEBNI DIO'!G266+'POSEBNI DIO'!G273+'POSEBNI DIO'!G280+'POSEBNI DIO'!G287+'POSEBNI DIO'!G294+'POSEBNI DIO'!G337</f>
        <v>1680500</v>
      </c>
      <c r="G33" s="201">
        <f>'POSEBNI DIO'!H121+'POSEBNI DIO'!H196+'POSEBNI DIO'!H203+'POSEBNI DIO'!H210+'POSEBNI DIO'!H217+'POSEBNI DIO'!H224+'POSEBNI DIO'!H231+'POSEBNI DIO'!H238+'POSEBNI DIO'!H245+'POSEBNI DIO'!H252+'POSEBNI DIO'!H259+'POSEBNI DIO'!H266+'POSEBNI DIO'!H273+'POSEBNI DIO'!H280+'POSEBNI DIO'!H287+'POSEBNI DIO'!H294+'POSEBNI DIO'!H337</f>
        <v>1598500</v>
      </c>
      <c r="H33" s="201">
        <f>'POSEBNI DIO'!I121+'POSEBNI DIO'!I196+'POSEBNI DIO'!I203+'POSEBNI DIO'!I210+'POSEBNI DIO'!I217+'POSEBNI DIO'!I224+'POSEBNI DIO'!I231+'POSEBNI DIO'!I238+'POSEBNI DIO'!I245+'POSEBNI DIO'!I252+'POSEBNI DIO'!I259+'POSEBNI DIO'!I266+'POSEBNI DIO'!I273+'POSEBNI DIO'!I280+'POSEBNI DIO'!I287+'POSEBNI DIO'!I294+'POSEBNI DIO'!I337</f>
        <v>1788500</v>
      </c>
      <c r="I33" s="62"/>
      <c r="K33" s="30"/>
    </row>
    <row r="34" spans="1:11" x14ac:dyDescent="0.25">
      <c r="J34" s="6"/>
    </row>
  </sheetData>
  <mergeCells count="5">
    <mergeCell ref="A7:H7"/>
    <mergeCell ref="A20:H20"/>
    <mergeCell ref="A1:H1"/>
    <mergeCell ref="A3:H3"/>
    <mergeCell ref="A5:H5"/>
  </mergeCells>
  <pageMargins left="0.70866141732283472" right="0.70866141732283472" top="0.74803149606299213" bottom="0.74803149606299213" header="0.31496062992125984" footer="0.31496062992125984"/>
  <pageSetup paperSize="9" scale="74" firstPageNumber="2"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3"/>
  <sheetViews>
    <sheetView workbookViewId="0">
      <selection activeCell="H24" sqref="H24"/>
    </sheetView>
  </sheetViews>
  <sheetFormatPr defaultColWidth="8.85546875" defaultRowHeight="15" x14ac:dyDescent="0.25"/>
  <cols>
    <col min="1" max="1" width="7.42578125" style="1" bestFit="1" customWidth="1"/>
    <col min="2" max="2" width="8.42578125" style="1" bestFit="1" customWidth="1"/>
    <col min="3" max="3" width="25.28515625" style="1" customWidth="1"/>
    <col min="4" max="5" width="25.28515625" style="1" hidden="1" customWidth="1"/>
    <col min="6" max="8" width="25.28515625" style="1" customWidth="1"/>
    <col min="9" max="16384" width="8.85546875" style="1"/>
  </cols>
  <sheetData>
    <row r="1" spans="1:8" ht="42" customHeight="1" x14ac:dyDescent="0.25">
      <c r="A1" s="123" t="s">
        <v>294</v>
      </c>
      <c r="B1" s="123"/>
      <c r="C1" s="123"/>
      <c r="D1" s="123"/>
      <c r="E1" s="123"/>
      <c r="F1" s="123"/>
      <c r="G1" s="123"/>
      <c r="H1" s="123"/>
    </row>
    <row r="2" spans="1:8" ht="18" customHeight="1" x14ac:dyDescent="0.25">
      <c r="A2" s="64"/>
      <c r="B2" s="64"/>
      <c r="C2" s="64"/>
      <c r="D2" s="64"/>
      <c r="E2" s="64"/>
      <c r="F2" s="64"/>
      <c r="G2" s="64"/>
      <c r="H2" s="64"/>
    </row>
    <row r="3" spans="1:8" ht="15.75" x14ac:dyDescent="0.25">
      <c r="A3" s="123" t="s">
        <v>37</v>
      </c>
      <c r="B3" s="123"/>
      <c r="C3" s="123"/>
      <c r="D3" s="123"/>
      <c r="E3" s="123"/>
      <c r="F3" s="123"/>
      <c r="G3" s="135"/>
      <c r="H3" s="135"/>
    </row>
    <row r="4" spans="1:8" ht="15.75" x14ac:dyDescent="0.25">
      <c r="A4" s="64"/>
      <c r="B4" s="64"/>
      <c r="C4" s="64"/>
      <c r="D4" s="64"/>
      <c r="E4" s="64"/>
      <c r="F4" s="64"/>
      <c r="G4" s="65"/>
      <c r="H4" s="65"/>
    </row>
    <row r="5" spans="1:8" ht="18" customHeight="1" x14ac:dyDescent="0.25">
      <c r="A5" s="123" t="s">
        <v>290</v>
      </c>
      <c r="B5" s="136"/>
      <c r="C5" s="136"/>
      <c r="D5" s="136"/>
      <c r="E5" s="136"/>
      <c r="F5" s="136"/>
      <c r="G5" s="136"/>
      <c r="H5" s="136"/>
    </row>
    <row r="6" spans="1:8" ht="15.75" x14ac:dyDescent="0.25">
      <c r="A6" s="64"/>
      <c r="B6" s="64"/>
      <c r="C6" s="64"/>
      <c r="D6" s="64"/>
      <c r="E6" s="64"/>
      <c r="F6" s="64"/>
      <c r="G6" s="65"/>
      <c r="H6" s="65"/>
    </row>
    <row r="7" spans="1:8" ht="31.5" x14ac:dyDescent="0.25">
      <c r="A7" s="194" t="s">
        <v>15</v>
      </c>
      <c r="B7" s="195" t="s">
        <v>16</v>
      </c>
      <c r="C7" s="195" t="s">
        <v>50</v>
      </c>
      <c r="D7" s="195" t="s">
        <v>11</v>
      </c>
      <c r="E7" s="194" t="s">
        <v>12</v>
      </c>
      <c r="F7" s="194" t="s">
        <v>295</v>
      </c>
      <c r="G7" s="194" t="s">
        <v>267</v>
      </c>
      <c r="H7" s="194" t="s">
        <v>296</v>
      </c>
    </row>
    <row r="8" spans="1:8" ht="31.5" x14ac:dyDescent="0.25">
      <c r="A8" s="196">
        <v>8</v>
      </c>
      <c r="B8" s="196"/>
      <c r="C8" s="196" t="s">
        <v>34</v>
      </c>
      <c r="D8" s="197"/>
      <c r="E8" s="198"/>
      <c r="F8" s="198">
        <v>0</v>
      </c>
      <c r="G8" s="198">
        <v>0</v>
      </c>
      <c r="H8" s="198">
        <v>0</v>
      </c>
    </row>
    <row r="9" spans="1:8" ht="15.75" x14ac:dyDescent="0.25">
      <c r="A9" s="188"/>
      <c r="B9" s="199">
        <v>84</v>
      </c>
      <c r="C9" s="199" t="s">
        <v>41</v>
      </c>
      <c r="D9" s="200"/>
      <c r="E9" s="201"/>
      <c r="F9" s="201">
        <v>0</v>
      </c>
      <c r="G9" s="201">
        <v>0</v>
      </c>
      <c r="H9" s="201">
        <v>0</v>
      </c>
    </row>
    <row r="10" spans="1:8" ht="47.25" x14ac:dyDescent="0.25">
      <c r="A10" s="202">
        <v>5</v>
      </c>
      <c r="B10" s="202"/>
      <c r="C10" s="203" t="s">
        <v>35</v>
      </c>
      <c r="D10" s="197"/>
      <c r="E10" s="198"/>
      <c r="F10" s="204">
        <f>SUM(F11)</f>
        <v>19909</v>
      </c>
      <c r="G10" s="204">
        <f t="shared" ref="G10:H10" si="0">SUM(G11)</f>
        <v>19909</v>
      </c>
      <c r="H10" s="204">
        <f t="shared" si="0"/>
        <v>19909</v>
      </c>
    </row>
    <row r="11" spans="1:8" ht="45" x14ac:dyDescent="0.25">
      <c r="A11" s="199"/>
      <c r="B11" s="199">
        <v>54</v>
      </c>
      <c r="C11" s="205" t="s">
        <v>42</v>
      </c>
      <c r="D11" s="200"/>
      <c r="E11" s="201"/>
      <c r="F11" s="201">
        <v>19909</v>
      </c>
      <c r="G11" s="201">
        <v>19909</v>
      </c>
      <c r="H11" s="201">
        <v>19909</v>
      </c>
    </row>
    <row r="23" spans="14:14" x14ac:dyDescent="0.25">
      <c r="N23" s="1" t="s">
        <v>314</v>
      </c>
    </row>
  </sheetData>
  <mergeCells count="3">
    <mergeCell ref="A1:H1"/>
    <mergeCell ref="A3:H3"/>
    <mergeCell ref="A5:H5"/>
  </mergeCells>
  <pageMargins left="0.70866141732283472" right="0.70866141732283472" top="0.74803149606299213" bottom="0.74803149606299213" header="0.31496062992125984" footer="0.31496062992125984"/>
  <pageSetup paperSize="9" scale="51" firstPageNumber="4"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0C883-A849-4A4B-9601-96ACEC9578E4}">
  <dimension ref="A1:D17"/>
  <sheetViews>
    <sheetView workbookViewId="0">
      <selection activeCell="D17" sqref="A1:D17"/>
    </sheetView>
  </sheetViews>
  <sheetFormatPr defaultColWidth="8.85546875" defaultRowHeight="15" x14ac:dyDescent="0.25"/>
  <cols>
    <col min="1" max="4" width="25.28515625" customWidth="1"/>
  </cols>
  <sheetData>
    <row r="1" spans="1:4" ht="30" customHeight="1" x14ac:dyDescent="0.25">
      <c r="A1" s="134" t="s">
        <v>294</v>
      </c>
      <c r="B1" s="134"/>
      <c r="C1" s="134"/>
      <c r="D1" s="134"/>
    </row>
    <row r="2" spans="1:4" ht="15.75" x14ac:dyDescent="0.25">
      <c r="A2" s="37"/>
      <c r="B2" s="37"/>
      <c r="C2" s="37"/>
      <c r="D2" s="37"/>
    </row>
    <row r="3" spans="1:4" ht="15.75" x14ac:dyDescent="0.25">
      <c r="A3" s="134" t="s">
        <v>37</v>
      </c>
      <c r="B3" s="134"/>
      <c r="C3" s="134"/>
      <c r="D3" s="134"/>
    </row>
    <row r="4" spans="1:4" ht="15.75" x14ac:dyDescent="0.25">
      <c r="A4" s="37"/>
      <c r="B4" s="37"/>
      <c r="C4" s="184"/>
      <c r="D4" s="184"/>
    </row>
    <row r="5" spans="1:4" ht="15.75" x14ac:dyDescent="0.25">
      <c r="A5" s="134" t="s">
        <v>284</v>
      </c>
      <c r="B5" s="134"/>
      <c r="C5" s="134"/>
      <c r="D5" s="134"/>
    </row>
    <row r="6" spans="1:4" ht="15.75" x14ac:dyDescent="0.25">
      <c r="A6" s="37"/>
      <c r="B6" s="37"/>
      <c r="C6" s="184"/>
      <c r="D6" s="184"/>
    </row>
    <row r="7" spans="1:4" ht="31.5" x14ac:dyDescent="0.25">
      <c r="A7" s="185" t="s">
        <v>277</v>
      </c>
      <c r="B7" s="185" t="s">
        <v>295</v>
      </c>
      <c r="C7" s="185" t="s">
        <v>267</v>
      </c>
      <c r="D7" s="185" t="s">
        <v>296</v>
      </c>
    </row>
    <row r="8" spans="1:4" ht="15.75" x14ac:dyDescent="0.25">
      <c r="A8" s="186" t="s">
        <v>285</v>
      </c>
      <c r="B8" s="187">
        <f t="shared" ref="B8:D8" si="0">SUM(B9)</f>
        <v>0</v>
      </c>
      <c r="C8" s="187">
        <f t="shared" si="0"/>
        <v>0</v>
      </c>
      <c r="D8" s="187">
        <f t="shared" si="0"/>
        <v>0</v>
      </c>
    </row>
    <row r="9" spans="1:4" ht="31.5" x14ac:dyDescent="0.25">
      <c r="A9" s="188" t="s">
        <v>286</v>
      </c>
      <c r="B9" s="189">
        <f t="shared" ref="B9:D9" si="1">SUM(B10:B12)</f>
        <v>0</v>
      </c>
      <c r="C9" s="189">
        <f t="shared" si="1"/>
        <v>0</v>
      </c>
      <c r="D9" s="189">
        <f t="shared" si="1"/>
        <v>0</v>
      </c>
    </row>
    <row r="10" spans="1:4" ht="30" x14ac:dyDescent="0.25">
      <c r="A10" s="190" t="s">
        <v>287</v>
      </c>
      <c r="B10" s="189">
        <v>0</v>
      </c>
      <c r="C10" s="189">
        <v>0</v>
      </c>
      <c r="D10" s="189">
        <v>0</v>
      </c>
    </row>
    <row r="11" spans="1:4" ht="15.75" x14ac:dyDescent="0.25">
      <c r="A11" s="190" t="s">
        <v>280</v>
      </c>
      <c r="B11" s="189"/>
      <c r="C11" s="189"/>
      <c r="D11" s="189"/>
    </row>
    <row r="12" spans="1:4" ht="15.75" x14ac:dyDescent="0.25">
      <c r="A12" s="190"/>
      <c r="B12" s="189"/>
      <c r="C12" s="189"/>
      <c r="D12" s="189"/>
    </row>
    <row r="13" spans="1:4" ht="15.75" x14ac:dyDescent="0.25">
      <c r="A13" s="186" t="s">
        <v>288</v>
      </c>
      <c r="B13" s="191">
        <f t="shared" ref="B13:D13" si="2">SUM(B14)</f>
        <v>19909</v>
      </c>
      <c r="C13" s="191">
        <f t="shared" si="2"/>
        <v>19909</v>
      </c>
      <c r="D13" s="191">
        <f t="shared" si="2"/>
        <v>19909</v>
      </c>
    </row>
    <row r="14" spans="1:4" ht="31.5" x14ac:dyDescent="0.25">
      <c r="A14" s="188" t="s">
        <v>278</v>
      </c>
      <c r="B14" s="189">
        <f t="shared" ref="B14:D14" si="3">SUM(B15)</f>
        <v>19909</v>
      </c>
      <c r="C14" s="189">
        <f t="shared" si="3"/>
        <v>19909</v>
      </c>
      <c r="D14" s="189">
        <f t="shared" si="3"/>
        <v>19909</v>
      </c>
    </row>
    <row r="15" spans="1:4" ht="15.75" x14ac:dyDescent="0.25">
      <c r="A15" s="192" t="s">
        <v>289</v>
      </c>
      <c r="B15" s="189">
        <v>19909</v>
      </c>
      <c r="C15" s="189">
        <v>19909</v>
      </c>
      <c r="D15" s="189">
        <v>19909</v>
      </c>
    </row>
    <row r="16" spans="1:4" ht="15.75" x14ac:dyDescent="0.25">
      <c r="A16" s="193"/>
      <c r="B16" s="193"/>
      <c r="C16" s="193"/>
      <c r="D16" s="193"/>
    </row>
    <row r="17" spans="1:4" ht="15.75" x14ac:dyDescent="0.25">
      <c r="A17" s="193"/>
      <c r="B17" s="193"/>
      <c r="C17" s="193"/>
      <c r="D17" s="193"/>
    </row>
  </sheetData>
  <mergeCells count="3">
    <mergeCell ref="A1:D1"/>
    <mergeCell ref="A3:D3"/>
    <mergeCell ref="A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2"/>
  <sheetViews>
    <sheetView topLeftCell="A10" workbookViewId="0">
      <selection activeCell="F42" sqref="A10:F42"/>
    </sheetView>
  </sheetViews>
  <sheetFormatPr defaultColWidth="9.140625" defaultRowHeight="15" x14ac:dyDescent="0.25"/>
  <cols>
    <col min="1" max="1" width="40.42578125" style="1" bestFit="1" customWidth="1"/>
    <col min="2" max="2" width="25.28515625" style="1" hidden="1" customWidth="1"/>
    <col min="3" max="3" width="14.7109375" style="1" hidden="1" customWidth="1"/>
    <col min="4" max="6" width="25.28515625" style="1" customWidth="1"/>
    <col min="7" max="16384" width="9.140625" style="1"/>
  </cols>
  <sheetData>
    <row r="1" spans="1:10" ht="42" customHeight="1" x14ac:dyDescent="0.25">
      <c r="A1" s="123" t="s">
        <v>294</v>
      </c>
      <c r="B1" s="123"/>
      <c r="C1" s="123"/>
      <c r="D1" s="123"/>
      <c r="E1" s="123"/>
      <c r="F1" s="123"/>
    </row>
    <row r="2" spans="1:10" ht="18" customHeight="1" x14ac:dyDescent="0.25">
      <c r="A2" s="2"/>
      <c r="B2" s="2"/>
      <c r="C2" s="2"/>
      <c r="D2" s="2"/>
      <c r="E2" s="2"/>
      <c r="F2" s="2"/>
    </row>
    <row r="3" spans="1:10" ht="15.75" x14ac:dyDescent="0.25">
      <c r="A3" s="123" t="s">
        <v>37</v>
      </c>
      <c r="B3" s="123"/>
      <c r="C3" s="123"/>
      <c r="D3" s="123"/>
      <c r="E3" s="135"/>
      <c r="F3" s="135"/>
    </row>
    <row r="4" spans="1:10" ht="18" x14ac:dyDescent="0.25">
      <c r="A4" s="2"/>
      <c r="B4" s="2"/>
      <c r="C4" s="2"/>
      <c r="D4" s="2"/>
      <c r="E4" s="4"/>
      <c r="F4" s="4"/>
    </row>
    <row r="5" spans="1:10" ht="18" customHeight="1" x14ac:dyDescent="0.25">
      <c r="A5" s="123" t="s">
        <v>14</v>
      </c>
      <c r="B5" s="136"/>
      <c r="C5" s="136"/>
      <c r="D5" s="136"/>
      <c r="E5" s="136"/>
      <c r="F5" s="136"/>
    </row>
    <row r="6" spans="1:10" ht="18" x14ac:dyDescent="0.25">
      <c r="A6" s="2"/>
      <c r="B6" s="2"/>
      <c r="C6" s="2"/>
      <c r="D6" s="2"/>
      <c r="E6" s="4"/>
      <c r="F6" s="4"/>
    </row>
    <row r="7" spans="1:10" ht="15.75" x14ac:dyDescent="0.25">
      <c r="A7" s="123" t="s">
        <v>27</v>
      </c>
      <c r="B7" s="137"/>
      <c r="C7" s="137"/>
      <c r="D7" s="137"/>
      <c r="E7" s="137"/>
      <c r="F7" s="137"/>
    </row>
    <row r="8" spans="1:10" ht="18" x14ac:dyDescent="0.25">
      <c r="A8" s="2"/>
      <c r="B8" s="2"/>
      <c r="C8" s="2"/>
      <c r="D8" s="2"/>
      <c r="E8" s="4"/>
      <c r="F8" s="4"/>
    </row>
    <row r="9" spans="1:10" ht="38.25" x14ac:dyDescent="0.25">
      <c r="A9" s="5" t="s">
        <v>28</v>
      </c>
      <c r="B9" s="5" t="s">
        <v>11</v>
      </c>
      <c r="C9" s="5" t="s">
        <v>297</v>
      </c>
      <c r="D9" s="56" t="s">
        <v>295</v>
      </c>
      <c r="E9" s="56" t="s">
        <v>267</v>
      </c>
      <c r="F9" s="56" t="s">
        <v>296</v>
      </c>
    </row>
    <row r="10" spans="1:10" ht="15.75" customHeight="1" x14ac:dyDescent="0.25">
      <c r="A10" s="71" t="s">
        <v>29</v>
      </c>
      <c r="B10" s="72"/>
      <c r="C10" s="72"/>
      <c r="D10" s="73">
        <f>SUM(D11,D13,D16,D21,D24,D28,D33,D37)</f>
        <v>2715500</v>
      </c>
      <c r="E10" s="73">
        <f t="shared" ref="E10:F10" si="0">SUM(E11,E13,E16,E21,E24,E28,E33,E37)</f>
        <v>2608500</v>
      </c>
      <c r="F10" s="73">
        <f t="shared" si="0"/>
        <v>2698500</v>
      </c>
    </row>
    <row r="11" spans="1:10" ht="15.75" customHeight="1" x14ac:dyDescent="0.25">
      <c r="A11" s="74" t="s">
        <v>30</v>
      </c>
      <c r="B11" s="75"/>
      <c r="C11" s="75"/>
      <c r="D11" s="76">
        <f>SUM(D12)</f>
        <v>185100</v>
      </c>
      <c r="E11" s="76">
        <f t="shared" ref="E11:F11" si="1">SUM(E12)</f>
        <v>160100</v>
      </c>
      <c r="F11" s="76">
        <f t="shared" si="1"/>
        <v>160100</v>
      </c>
    </row>
    <row r="12" spans="1:10" ht="56.25" x14ac:dyDescent="0.25">
      <c r="A12" s="77" t="s">
        <v>31</v>
      </c>
      <c r="B12" s="78"/>
      <c r="C12" s="78"/>
      <c r="D12" s="78">
        <f>'POSEBNI DIO'!G9+'POSEBNI DIO'!G13+'POSEBNI DIO'!G17+'POSEBNI DIO'!G23+'POSEBNI DIO'!G27+'POSEBNI DIO'!G32+'POSEBNI DIO'!G36+'POSEBNI DIO'!G40+'POSEBNI DIO'!G48+'POSEBNI DIO'!G52+'POSEBNI DIO'!G57+'POSEBNI DIO'!G61+'POSEBNI DIO'!G76+'POSEBNI DIO'!G80+'POSEBNI DIO'!G84+'POSEBNI DIO'!G88+'POSEBNI DIO'!G92+'POSEBNI DIO'!G96+'POSEBNI DIO'!G100+'POSEBNI DIO'!G104+'POSEBNI DIO'!G108+'POSEBNI DIO'!G116+'POSEBNI DIO'!G121</f>
        <v>185100</v>
      </c>
      <c r="E12" s="78">
        <f>'POSEBNI DIO'!H9+'POSEBNI DIO'!H13+'POSEBNI DIO'!H17+'POSEBNI DIO'!H23+'POSEBNI DIO'!H27+'POSEBNI DIO'!H32+'POSEBNI DIO'!H36+'POSEBNI DIO'!H40+'POSEBNI DIO'!H48+'POSEBNI DIO'!H52+'POSEBNI DIO'!H57+'POSEBNI DIO'!H61+'POSEBNI DIO'!H76+'POSEBNI DIO'!H80+'POSEBNI DIO'!H84+'POSEBNI DIO'!H88+'POSEBNI DIO'!H92+'POSEBNI DIO'!H96+'POSEBNI DIO'!H100+'POSEBNI DIO'!H104+'POSEBNI DIO'!H108+'POSEBNI DIO'!H116+'POSEBNI DIO'!H121</f>
        <v>160100</v>
      </c>
      <c r="F12" s="78">
        <f>'POSEBNI DIO'!I9+'POSEBNI DIO'!I13+'POSEBNI DIO'!I17+'POSEBNI DIO'!I23+'POSEBNI DIO'!I27+'POSEBNI DIO'!I32+'POSEBNI DIO'!I36+'POSEBNI DIO'!I40+'POSEBNI DIO'!I48+'POSEBNI DIO'!I52+'POSEBNI DIO'!I57+'POSEBNI DIO'!I61+'POSEBNI DIO'!I76+'POSEBNI DIO'!I80+'POSEBNI DIO'!I84+'POSEBNI DIO'!I88+'POSEBNI DIO'!I92+'POSEBNI DIO'!I96+'POSEBNI DIO'!I100+'POSEBNI DIO'!I104+'POSEBNI DIO'!I108+'POSEBNI DIO'!I116+'POSEBNI DIO'!I121</f>
        <v>160100</v>
      </c>
      <c r="G12" s="61"/>
      <c r="H12" s="7"/>
    </row>
    <row r="13" spans="1:10" ht="18" x14ac:dyDescent="0.25">
      <c r="A13" s="79" t="s">
        <v>51</v>
      </c>
      <c r="B13" s="75"/>
      <c r="C13" s="75"/>
      <c r="D13" s="76">
        <f>SUM(D14:D15)</f>
        <v>12000</v>
      </c>
      <c r="E13" s="76">
        <f t="shared" ref="E13:F13" si="2">SUM(E14:E15)</f>
        <v>12000</v>
      </c>
      <c r="F13" s="76">
        <f t="shared" si="2"/>
        <v>12000</v>
      </c>
    </row>
    <row r="14" spans="1:10" ht="18.75" x14ac:dyDescent="0.25">
      <c r="A14" s="80" t="s">
        <v>262</v>
      </c>
      <c r="B14" s="78"/>
      <c r="C14" s="78"/>
      <c r="D14" s="78">
        <f>SUM('POSEBNI DIO'!G130)</f>
        <v>1000</v>
      </c>
      <c r="E14" s="78">
        <f>SUM('POSEBNI DIO'!H130)</f>
        <v>1000</v>
      </c>
      <c r="F14" s="78">
        <f>SUM('POSEBNI DIO'!I130)</f>
        <v>1000</v>
      </c>
    </row>
    <row r="15" spans="1:10" ht="18.75" x14ac:dyDescent="0.25">
      <c r="A15" s="80" t="s">
        <v>52</v>
      </c>
      <c r="B15" s="78"/>
      <c r="C15" s="78"/>
      <c r="D15" s="78">
        <f>SUM('POSEBNI DIO'!G126)</f>
        <v>11000</v>
      </c>
      <c r="E15" s="78">
        <f>SUM('POSEBNI DIO'!H126)</f>
        <v>11000</v>
      </c>
      <c r="F15" s="78">
        <f>SUM('POSEBNI DIO'!I126)</f>
        <v>11000</v>
      </c>
    </row>
    <row r="16" spans="1:10" ht="18" x14ac:dyDescent="0.25">
      <c r="A16" s="74" t="s">
        <v>32</v>
      </c>
      <c r="B16" s="75"/>
      <c r="C16" s="75"/>
      <c r="D16" s="76">
        <f>SUM(D17:D20)</f>
        <v>167000</v>
      </c>
      <c r="E16" s="76">
        <f t="shared" ref="E16:F16" si="3">SUM(E17:E20)</f>
        <v>317000</v>
      </c>
      <c r="F16" s="76">
        <f t="shared" si="3"/>
        <v>417000</v>
      </c>
      <c r="J16" s="28"/>
    </row>
    <row r="17" spans="1:6" ht="56.25" x14ac:dyDescent="0.25">
      <c r="A17" s="81" t="s">
        <v>33</v>
      </c>
      <c r="B17" s="78"/>
      <c r="C17" s="78"/>
      <c r="D17" s="78">
        <f>SUM('POSEBNI DIO'!G309)</f>
        <v>10000</v>
      </c>
      <c r="E17" s="78">
        <f>SUM('POSEBNI DIO'!H309)</f>
        <v>10000</v>
      </c>
      <c r="F17" s="78">
        <f>SUM('POSEBNI DIO'!I309)</f>
        <v>10000</v>
      </c>
    </row>
    <row r="18" spans="1:6" ht="18.75" x14ac:dyDescent="0.3">
      <c r="A18" s="82" t="s">
        <v>53</v>
      </c>
      <c r="B18" s="83"/>
      <c r="C18" s="83"/>
      <c r="D18" s="84">
        <f>SUM('POSEBNI DIO'!G302)</f>
        <v>2000</v>
      </c>
      <c r="E18" s="84">
        <f>SUM('POSEBNI DIO'!H302)</f>
        <v>2000</v>
      </c>
      <c r="F18" s="84">
        <f>SUM('POSEBNI DIO'!I302)</f>
        <v>2000</v>
      </c>
    </row>
    <row r="19" spans="1:6" ht="18.75" x14ac:dyDescent="0.3">
      <c r="A19" s="82" t="s">
        <v>266</v>
      </c>
      <c r="B19" s="83"/>
      <c r="C19" s="83"/>
      <c r="D19" s="84">
        <f>SUM('POSEBNI DIO'!G44)</f>
        <v>5000</v>
      </c>
      <c r="E19" s="84">
        <f>SUM('POSEBNI DIO'!H44)</f>
        <v>5000</v>
      </c>
      <c r="F19" s="84">
        <f>SUM('POSEBNI DIO'!I44)</f>
        <v>5000</v>
      </c>
    </row>
    <row r="20" spans="1:6" ht="18.75" x14ac:dyDescent="0.3">
      <c r="A20" s="85" t="s">
        <v>54</v>
      </c>
      <c r="B20" s="83"/>
      <c r="C20" s="83"/>
      <c r="D20" s="84">
        <f>SUM('POSEBNI DIO'!G196)</f>
        <v>150000</v>
      </c>
      <c r="E20" s="84">
        <f>SUM('POSEBNI DIO'!H196)</f>
        <v>300000</v>
      </c>
      <c r="F20" s="84">
        <f>SUM('POSEBNI DIO'!I196)</f>
        <v>400000</v>
      </c>
    </row>
    <row r="21" spans="1:6" ht="18.75" x14ac:dyDescent="0.3">
      <c r="A21" s="86" t="s">
        <v>55</v>
      </c>
      <c r="B21" s="87"/>
      <c r="C21" s="87"/>
      <c r="D21" s="88">
        <f>SUM(D22:D23)</f>
        <v>103000</v>
      </c>
      <c r="E21" s="88">
        <f t="shared" ref="E21:F21" si="4">SUM(E22:E23)</f>
        <v>103000</v>
      </c>
      <c r="F21" s="88">
        <f t="shared" si="4"/>
        <v>203000</v>
      </c>
    </row>
    <row r="22" spans="1:6" ht="18.75" x14ac:dyDescent="0.3">
      <c r="A22" s="85" t="s">
        <v>56</v>
      </c>
      <c r="B22" s="83"/>
      <c r="C22" s="83"/>
      <c r="D22" s="84">
        <f>SUM('POSEBNI DIO'!G65)+'POSEBNI DIO'!G180+'POSEBNI DIO'!G231</f>
        <v>33000</v>
      </c>
      <c r="E22" s="84">
        <f>SUM('POSEBNI DIO'!H65)+'POSEBNI DIO'!H180+'POSEBNI DIO'!H231</f>
        <v>33000</v>
      </c>
      <c r="F22" s="84">
        <f>SUM('POSEBNI DIO'!I65)+'POSEBNI DIO'!I180+'POSEBNI DIO'!I231</f>
        <v>33000</v>
      </c>
    </row>
    <row r="23" spans="1:6" ht="18.75" x14ac:dyDescent="0.3">
      <c r="A23" s="85" t="s">
        <v>264</v>
      </c>
      <c r="B23" s="83"/>
      <c r="C23" s="83"/>
      <c r="D23" s="84">
        <f>SUM('POSEBNI DIO'!G210)</f>
        <v>70000</v>
      </c>
      <c r="E23" s="84">
        <f>SUM('POSEBNI DIO'!H210)</f>
        <v>70000</v>
      </c>
      <c r="F23" s="84">
        <f>SUM('POSEBNI DIO'!I210)</f>
        <v>170000</v>
      </c>
    </row>
    <row r="24" spans="1:6" ht="18.75" x14ac:dyDescent="0.3">
      <c r="A24" s="86" t="s">
        <v>57</v>
      </c>
      <c r="B24" s="87"/>
      <c r="C24" s="87"/>
      <c r="D24" s="88">
        <f>SUM(D25:D27)</f>
        <v>463900</v>
      </c>
      <c r="E24" s="88">
        <f t="shared" ref="E24:F24" si="5">SUM(E25:E27)</f>
        <v>711900</v>
      </c>
      <c r="F24" s="88">
        <f t="shared" si="5"/>
        <v>891900</v>
      </c>
    </row>
    <row r="25" spans="1:6" ht="18.75" x14ac:dyDescent="0.3">
      <c r="A25" s="85" t="s">
        <v>58</v>
      </c>
      <c r="B25" s="83"/>
      <c r="C25" s="83"/>
      <c r="D25" s="84">
        <f>SUM('POSEBNI DIO'!G72)+'POSEBNI DIO'!G217</f>
        <v>71900</v>
      </c>
      <c r="E25" s="84">
        <f>SUM('POSEBNI DIO'!H72)+'POSEBNI DIO'!H217</f>
        <v>101900</v>
      </c>
      <c r="F25" s="84">
        <f>SUM('POSEBNI DIO'!I72)+'POSEBNI DIO'!I217</f>
        <v>151900</v>
      </c>
    </row>
    <row r="26" spans="1:6" ht="18.75" x14ac:dyDescent="0.3">
      <c r="A26" s="85" t="s">
        <v>59</v>
      </c>
      <c r="B26" s="83"/>
      <c r="C26" s="83"/>
      <c r="D26" s="84">
        <f>SUM('POSEBNI DIO'!G169)+'POSEBNI DIO'!G173+'POSEBNI DIO'!G245</f>
        <v>80000</v>
      </c>
      <c r="E26" s="84">
        <f>SUM('POSEBNI DIO'!H169)+'POSEBNI DIO'!H173+'POSEBNI DIO'!H245</f>
        <v>100000</v>
      </c>
      <c r="F26" s="84">
        <f>SUM('POSEBNI DIO'!I169)+'POSEBNI DIO'!I173+'POSEBNI DIO'!I245</f>
        <v>120000</v>
      </c>
    </row>
    <row r="27" spans="1:6" ht="56.25" x14ac:dyDescent="0.3">
      <c r="A27" s="89" t="s">
        <v>263</v>
      </c>
      <c r="B27" s="83"/>
      <c r="C27" s="83"/>
      <c r="D27" s="84">
        <f>SUM('POSEBNI DIO'!G165)+'POSEBNI DIO'!G184+'POSEBNI DIO'!G188+'POSEBNI DIO'!G203+'POSEBNI DIO'!G238+'POSEBNI DIO'!G252+'POSEBNI DIO'!G266+'POSEBNI DIO'!G294+'POSEBNI DIO'!G287+'POSEBNI DIO'!G112</f>
        <v>312000</v>
      </c>
      <c r="E27" s="84">
        <f>SUM('POSEBNI DIO'!H165)+'POSEBNI DIO'!H184+'POSEBNI DIO'!H188+'POSEBNI DIO'!H203+'POSEBNI DIO'!H238+'POSEBNI DIO'!H252+'POSEBNI DIO'!H266+'POSEBNI DIO'!H294+'POSEBNI DIO'!H287+'POSEBNI DIO'!H112</f>
        <v>510000</v>
      </c>
      <c r="F27" s="84">
        <f>SUM('POSEBNI DIO'!I165)+'POSEBNI DIO'!I184+'POSEBNI DIO'!I188+'POSEBNI DIO'!I203+'POSEBNI DIO'!I238+'POSEBNI DIO'!I252+'POSEBNI DIO'!I266+'POSEBNI DIO'!I294+'POSEBNI DIO'!I287+'POSEBNI DIO'!I112</f>
        <v>620000</v>
      </c>
    </row>
    <row r="28" spans="1:6" ht="18.75" x14ac:dyDescent="0.3">
      <c r="A28" s="86" t="s">
        <v>60</v>
      </c>
      <c r="B28" s="87"/>
      <c r="C28" s="87"/>
      <c r="D28" s="88">
        <f>SUM(D29:D32)</f>
        <v>221000</v>
      </c>
      <c r="E28" s="88">
        <f t="shared" ref="E28:F28" si="6">SUM(E29:E32)</f>
        <v>241000</v>
      </c>
      <c r="F28" s="88">
        <f t="shared" si="6"/>
        <v>351000</v>
      </c>
    </row>
    <row r="29" spans="1:6" ht="18.75" x14ac:dyDescent="0.3">
      <c r="A29" s="85" t="s">
        <v>61</v>
      </c>
      <c r="B29" s="83"/>
      <c r="C29" s="83"/>
      <c r="D29" s="84">
        <f>SUM('POSEBNI DIO'!G224)+'POSEBNI DIO'!G273+'POSEBNI DIO'!G352+'POSEBNI DIO'!G345+'POSEBNI DIO'!G356</f>
        <v>152000</v>
      </c>
      <c r="E29" s="84">
        <f>SUM('POSEBNI DIO'!H224)+'POSEBNI DIO'!H273+'POSEBNI DIO'!H352+'POSEBNI DIO'!H345+'POSEBNI DIO'!H356</f>
        <v>152000</v>
      </c>
      <c r="F29" s="84">
        <f>SUM('POSEBNI DIO'!I224)+'POSEBNI DIO'!I273+'POSEBNI DIO'!I352+'POSEBNI DIO'!I345+'POSEBNI DIO'!I356</f>
        <v>242000</v>
      </c>
    </row>
    <row r="30" spans="1:6" ht="18.75" x14ac:dyDescent="0.3">
      <c r="A30" s="85" t="s">
        <v>62</v>
      </c>
      <c r="B30" s="83"/>
      <c r="C30" s="83"/>
      <c r="D30" s="84">
        <f>SUM('POSEBNI DIO'!G280)+'POSEBNI DIO'!G317+'POSEBNI DIO'!G325+'POSEBNI DIO'!G333+'POSEBNI DIO'!G337+'POSEBNI DIO'!G361</f>
        <v>51500</v>
      </c>
      <c r="E30" s="84">
        <f>SUM('POSEBNI DIO'!H280)+'POSEBNI DIO'!H317+'POSEBNI DIO'!H325+'POSEBNI DIO'!H333+'POSEBNI DIO'!H337+'POSEBNI DIO'!H361</f>
        <v>71500</v>
      </c>
      <c r="F30" s="84">
        <f>SUM('POSEBNI DIO'!I280)+'POSEBNI DIO'!I317+'POSEBNI DIO'!I325+'POSEBNI DIO'!I333+'POSEBNI DIO'!I337+'POSEBNI DIO'!I361</f>
        <v>91500</v>
      </c>
    </row>
    <row r="31" spans="1:6" ht="18.75" x14ac:dyDescent="0.3">
      <c r="A31" s="85" t="s">
        <v>63</v>
      </c>
      <c r="B31" s="83"/>
      <c r="C31" s="83"/>
      <c r="D31" s="84">
        <f>SUM('POSEBNI DIO'!G321)</f>
        <v>2500</v>
      </c>
      <c r="E31" s="84">
        <f>SUM('POSEBNI DIO'!H321)</f>
        <v>2500</v>
      </c>
      <c r="F31" s="84">
        <f>SUM('POSEBNI DIO'!I321)</f>
        <v>2500</v>
      </c>
    </row>
    <row r="32" spans="1:6" ht="18.75" x14ac:dyDescent="0.3">
      <c r="A32" s="85" t="s">
        <v>64</v>
      </c>
      <c r="B32" s="83"/>
      <c r="C32" s="83"/>
      <c r="D32" s="84">
        <f>'POSEBNI DIO'!G329</f>
        <v>15000</v>
      </c>
      <c r="E32" s="84">
        <f>'POSEBNI DIO'!H329</f>
        <v>15000</v>
      </c>
      <c r="F32" s="84">
        <f>'POSEBNI DIO'!I329</f>
        <v>15000</v>
      </c>
    </row>
    <row r="33" spans="1:14" ht="18.75" x14ac:dyDescent="0.3">
      <c r="A33" s="86" t="s">
        <v>65</v>
      </c>
      <c r="B33" s="87"/>
      <c r="C33" s="87"/>
      <c r="D33" s="88">
        <f>SUM(D34:D36)</f>
        <v>1311500</v>
      </c>
      <c r="E33" s="88">
        <f t="shared" ref="E33:F33" si="7">SUM(E34:E36)</f>
        <v>811500</v>
      </c>
      <c r="F33" s="88">
        <f t="shared" si="7"/>
        <v>511500</v>
      </c>
    </row>
    <row r="34" spans="1:14" ht="18.75" x14ac:dyDescent="0.3">
      <c r="A34" s="85" t="s">
        <v>66</v>
      </c>
      <c r="B34" s="83"/>
      <c r="C34" s="83"/>
      <c r="D34" s="84">
        <f>SUM('POSEBNI DIO'!G135)+'POSEBNI DIO'!G156+'POSEBNI DIO'!G160+'POSEBNI DIO'!G259</f>
        <v>1216500</v>
      </c>
      <c r="E34" s="84">
        <f>SUM('POSEBNI DIO'!H135)+'POSEBNI DIO'!H156+'POSEBNI DIO'!H160+'POSEBNI DIO'!H259</f>
        <v>716500</v>
      </c>
      <c r="F34" s="84">
        <f>SUM('POSEBNI DIO'!I135)+'POSEBNI DIO'!I156+'POSEBNI DIO'!I160+'POSEBNI DIO'!I259</f>
        <v>416500</v>
      </c>
      <c r="N34" s="1" t="s">
        <v>272</v>
      </c>
    </row>
    <row r="35" spans="1:14" ht="18.75" x14ac:dyDescent="0.3">
      <c r="A35" s="85" t="s">
        <v>132</v>
      </c>
      <c r="B35" s="83"/>
      <c r="C35" s="83"/>
      <c r="D35" s="84">
        <f>SUM('POSEBNI DIO'!G142)</f>
        <v>70000</v>
      </c>
      <c r="E35" s="84">
        <f>SUM('POSEBNI DIO'!H142)</f>
        <v>70000</v>
      </c>
      <c r="F35" s="84">
        <f>SUM('POSEBNI DIO'!I142)</f>
        <v>70000</v>
      </c>
    </row>
    <row r="36" spans="1:14" ht="18.75" x14ac:dyDescent="0.3">
      <c r="A36" s="85" t="s">
        <v>67</v>
      </c>
      <c r="B36" s="83"/>
      <c r="C36" s="83"/>
      <c r="D36" s="84">
        <f>SUM('POSEBNI DIO'!G149)</f>
        <v>25000</v>
      </c>
      <c r="E36" s="84">
        <f>SUM('POSEBNI DIO'!H149)</f>
        <v>25000</v>
      </c>
      <c r="F36" s="84">
        <f>SUM('POSEBNI DIO'!I149)</f>
        <v>25000</v>
      </c>
    </row>
    <row r="37" spans="1:14" ht="18.75" x14ac:dyDescent="0.3">
      <c r="A37" s="86" t="s">
        <v>68</v>
      </c>
      <c r="B37" s="87"/>
      <c r="C37" s="87"/>
      <c r="D37" s="88">
        <f>SUM(D38:D40)</f>
        <v>252000</v>
      </c>
      <c r="E37" s="88">
        <f t="shared" ref="E37:F37" si="8">SUM(E38:E40)</f>
        <v>252000</v>
      </c>
      <c r="F37" s="88">
        <f t="shared" si="8"/>
        <v>152000</v>
      </c>
    </row>
    <row r="38" spans="1:14" ht="18.75" x14ac:dyDescent="0.3">
      <c r="A38" s="85" t="s">
        <v>265</v>
      </c>
      <c r="B38" s="83"/>
      <c r="C38" s="83"/>
      <c r="D38" s="84">
        <f>SUM('POSEBNI DIO'!G376)+'POSEBNI DIO'!G380</f>
        <v>202000</v>
      </c>
      <c r="E38" s="84">
        <f>SUM('POSEBNI DIO'!H376)+'POSEBNI DIO'!H380</f>
        <v>202000</v>
      </c>
      <c r="F38" s="84">
        <f>SUM('POSEBNI DIO'!I376)+'POSEBNI DIO'!I380</f>
        <v>102000</v>
      </c>
    </row>
    <row r="39" spans="1:14" ht="18.75" x14ac:dyDescent="0.3">
      <c r="A39" s="85" t="s">
        <v>69</v>
      </c>
      <c r="B39" s="83"/>
      <c r="C39" s="83"/>
      <c r="D39" s="84">
        <f>SUM('POSEBNI DIO'!G369)</f>
        <v>40000</v>
      </c>
      <c r="E39" s="84">
        <f>SUM('POSEBNI DIO'!H369)</f>
        <v>40000</v>
      </c>
      <c r="F39" s="84">
        <f>SUM('POSEBNI DIO'!I369)</f>
        <v>40000</v>
      </c>
    </row>
    <row r="40" spans="1:14" ht="56.25" x14ac:dyDescent="0.3">
      <c r="A40" s="89" t="s">
        <v>70</v>
      </c>
      <c r="B40" s="83"/>
      <c r="C40" s="83"/>
      <c r="D40" s="84">
        <f>SUM('POSEBNI DIO'!G365)</f>
        <v>10000</v>
      </c>
      <c r="E40" s="84">
        <f>SUM('POSEBNI DIO'!H365)</f>
        <v>10000</v>
      </c>
      <c r="F40" s="84">
        <f>SUM('POSEBNI DIO'!I365)</f>
        <v>10000</v>
      </c>
    </row>
    <row r="41" spans="1:14" ht="18.75" x14ac:dyDescent="0.3">
      <c r="A41" s="90"/>
      <c r="B41" s="90"/>
      <c r="C41" s="90"/>
      <c r="D41" s="90"/>
      <c r="E41" s="90"/>
      <c r="F41" s="90"/>
    </row>
    <row r="42" spans="1:14" ht="18.75" x14ac:dyDescent="0.3">
      <c r="A42" s="90"/>
      <c r="B42" s="90"/>
      <c r="C42" s="90"/>
      <c r="D42" s="90"/>
      <c r="E42" s="90"/>
      <c r="F42" s="90"/>
    </row>
  </sheetData>
  <mergeCells count="4">
    <mergeCell ref="A1:F1"/>
    <mergeCell ref="A3:F3"/>
    <mergeCell ref="A5:F5"/>
    <mergeCell ref="A7:F7"/>
  </mergeCells>
  <pageMargins left="0.70866141732283472" right="0.70866141732283472" top="0.74803149606299213" bottom="0.74803149606299213" header="0.31496062992125984" footer="0.31496062992125984"/>
  <pageSetup paperSize="9" scale="46" firstPageNumber="3"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1"/>
  <sheetViews>
    <sheetView topLeftCell="A377" zoomScale="115" zoomScaleNormal="115" workbookViewId="0">
      <selection activeCell="I383" sqref="A4:I383"/>
    </sheetView>
  </sheetViews>
  <sheetFormatPr defaultColWidth="9.140625" defaultRowHeight="15" x14ac:dyDescent="0.25"/>
  <cols>
    <col min="1" max="1" width="7.42578125" style="1" bestFit="1" customWidth="1"/>
    <col min="2" max="2" width="8.42578125" style="1" bestFit="1" customWidth="1"/>
    <col min="3" max="3" width="8.7109375" style="1" customWidth="1"/>
    <col min="4" max="4" width="30" style="1" customWidth="1"/>
    <col min="5" max="5" width="25.42578125" style="1" hidden="1" customWidth="1"/>
    <col min="6" max="6" width="25.7109375" style="58" hidden="1" customWidth="1"/>
    <col min="7" max="7" width="25.28515625" style="13" customWidth="1"/>
    <col min="8" max="8" width="20.28515625" style="13" bestFit="1" customWidth="1"/>
    <col min="9" max="9" width="25.28515625" style="13" customWidth="1"/>
    <col min="10" max="10" width="12.28515625" style="32" bestFit="1" customWidth="1"/>
    <col min="11" max="11" width="23.42578125" style="32" customWidth="1"/>
    <col min="12" max="12" width="10.7109375" style="1" bestFit="1" customWidth="1"/>
    <col min="13" max="16384" width="9.140625" style="1"/>
  </cols>
  <sheetData>
    <row r="1" spans="1:12" ht="42" customHeight="1" x14ac:dyDescent="0.25">
      <c r="A1" s="123" t="s">
        <v>294</v>
      </c>
      <c r="B1" s="123"/>
      <c r="C1" s="123"/>
      <c r="D1" s="123"/>
      <c r="E1" s="123"/>
      <c r="F1" s="123"/>
      <c r="G1" s="123"/>
      <c r="H1" s="123"/>
      <c r="I1" s="123"/>
    </row>
    <row r="2" spans="1:12" ht="18" x14ac:dyDescent="0.25">
      <c r="A2" s="2"/>
      <c r="B2" s="2"/>
      <c r="C2" s="2"/>
      <c r="D2" s="2"/>
      <c r="E2" s="2"/>
      <c r="F2" s="2"/>
      <c r="G2" s="2"/>
      <c r="H2" s="3"/>
      <c r="I2" s="3"/>
    </row>
    <row r="3" spans="1:12" ht="18" customHeight="1" x14ac:dyDescent="0.25">
      <c r="A3" s="123" t="s">
        <v>36</v>
      </c>
      <c r="B3" s="136"/>
      <c r="C3" s="136"/>
      <c r="D3" s="136"/>
      <c r="E3" s="136"/>
      <c r="F3" s="136"/>
      <c r="G3" s="136"/>
      <c r="H3" s="136"/>
      <c r="I3" s="136"/>
    </row>
    <row r="4" spans="1:12" x14ac:dyDescent="0.25">
      <c r="A4" s="91"/>
      <c r="B4" s="91"/>
      <c r="C4" s="91"/>
      <c r="D4" s="91"/>
      <c r="E4" s="91"/>
      <c r="F4" s="91"/>
      <c r="G4" s="92"/>
      <c r="H4" s="92"/>
      <c r="I4" s="92"/>
    </row>
    <row r="5" spans="1:12" ht="45" x14ac:dyDescent="0.25">
      <c r="A5" s="162" t="s">
        <v>38</v>
      </c>
      <c r="B5" s="163"/>
      <c r="C5" s="164"/>
      <c r="D5" s="93" t="s">
        <v>39</v>
      </c>
      <c r="E5" s="93" t="s">
        <v>11</v>
      </c>
      <c r="F5" s="94" t="s">
        <v>298</v>
      </c>
      <c r="G5" s="94" t="s">
        <v>295</v>
      </c>
      <c r="H5" s="94" t="s">
        <v>267</v>
      </c>
      <c r="I5" s="94" t="s">
        <v>296</v>
      </c>
    </row>
    <row r="6" spans="1:12" ht="15.75" customHeight="1" x14ac:dyDescent="0.25">
      <c r="A6" s="165" t="s">
        <v>81</v>
      </c>
      <c r="B6" s="166"/>
      <c r="C6" s="167"/>
      <c r="D6" s="95" t="s">
        <v>82</v>
      </c>
      <c r="E6" s="96"/>
      <c r="F6" s="97">
        <f>SUM(F9,F17,F23,F27,F32,F36,F40,F44,F48,F52,F57,F61,F65,F72,F76,F80,F84,F88,F92,F96,F100,F104,F108,F116,F121,F126,F130,F135,F142,F149,F156,F160,F165,F169,F173,F180,F184,F188,F196,F203,F210,F217,F224,F231,F238,F245,F252,F259,F266,F273,F280,F294,F302,F309,F317,F321,F325,F329,F333,F337,F345,F352,F356,F361,F365,F369,F376,F380,F294,F287)</f>
        <v>1381374.8100000005</v>
      </c>
      <c r="G6" s="97">
        <f>SUM(G9,G13,G17,G23,G27,G32,G36,G40,G44,G48,G52,G57,G61,G65,G72,G76,G80,G84,G88,G92,G96,G100,G104,G108,G116,G121,G126,G130,G135,G142,G149,G156,G160,G165,G169,G173,G180,G184,G188,G196,G203,G210,G217,G224,G231,G238,G245,G252,G259,G266,G273,G280,G287,G294,G302,G309,G317,G321,G325,G329,G333,G337,G345,G352,G356,G361,G365,G369,G376,G380,G112)</f>
        <v>2715500</v>
      </c>
      <c r="H6" s="97">
        <f t="shared" ref="H6:I6" si="0">SUM(H9,H13,H17,H23,H27,H32,H36,H40,H44,H48,H52,H57,H61,H65,H72,H76,H80,H84,H88,H92,H96,H100,H104,H108,H116,H121,H126,H130,H135,H142,H149,H156,H160,H165,H169,H173,H180,H184,H188,H196,H203,H210,H217,H224,H231,H238,H245,H252,H259,H266,H273,H280,H287,H294,H302,H309,H317,H321,H325,H329,H333,H337,H345,H352,H356,H361,H365,H369,H376,H380,H112)</f>
        <v>2608500</v>
      </c>
      <c r="I6" s="97">
        <f t="shared" si="0"/>
        <v>2698500</v>
      </c>
      <c r="K6" s="59"/>
      <c r="L6" s="32"/>
    </row>
    <row r="7" spans="1:12" ht="15.75" customHeight="1" x14ac:dyDescent="0.25">
      <c r="A7" s="168" t="s">
        <v>84</v>
      </c>
      <c r="B7" s="169"/>
      <c r="C7" s="170"/>
      <c r="D7" s="98" t="s">
        <v>83</v>
      </c>
      <c r="E7" s="99"/>
      <c r="F7" s="100"/>
      <c r="G7" s="101">
        <f>G8</f>
        <v>27000</v>
      </c>
      <c r="H7" s="101">
        <f t="shared" ref="H7:I7" si="1">H8</f>
        <v>2000</v>
      </c>
      <c r="I7" s="101">
        <f t="shared" si="1"/>
        <v>2000</v>
      </c>
      <c r="L7" s="32"/>
    </row>
    <row r="8" spans="1:12" x14ac:dyDescent="0.25">
      <c r="A8" s="159" t="s">
        <v>88</v>
      </c>
      <c r="B8" s="160"/>
      <c r="C8" s="161"/>
      <c r="D8" s="102" t="s">
        <v>85</v>
      </c>
      <c r="E8" s="103"/>
      <c r="F8" s="104"/>
      <c r="G8" s="105">
        <f>SUM(G9,G13,G17)</f>
        <v>27000</v>
      </c>
      <c r="H8" s="105">
        <f t="shared" ref="H8:I8" si="2">SUM(H9,H13,H17)</f>
        <v>2000</v>
      </c>
      <c r="I8" s="105">
        <f t="shared" si="2"/>
        <v>2000</v>
      </c>
    </row>
    <row r="9" spans="1:12" ht="30" x14ac:dyDescent="0.25">
      <c r="A9" s="156" t="s">
        <v>90</v>
      </c>
      <c r="B9" s="157"/>
      <c r="C9" s="158"/>
      <c r="D9" s="106" t="s">
        <v>86</v>
      </c>
      <c r="E9" s="107"/>
      <c r="F9" s="108">
        <v>0</v>
      </c>
      <c r="G9" s="109">
        <v>0</v>
      </c>
      <c r="H9" s="109">
        <v>0</v>
      </c>
      <c r="I9" s="109">
        <v>0</v>
      </c>
    </row>
    <row r="10" spans="1:12" x14ac:dyDescent="0.25">
      <c r="A10" s="150" t="s">
        <v>140</v>
      </c>
      <c r="B10" s="151"/>
      <c r="C10" s="152"/>
      <c r="D10" s="110" t="s">
        <v>19</v>
      </c>
      <c r="E10" s="111"/>
      <c r="F10" s="112"/>
      <c r="G10" s="113">
        <v>0</v>
      </c>
      <c r="H10" s="113">
        <v>0</v>
      </c>
      <c r="I10" s="114">
        <v>0</v>
      </c>
    </row>
    <row r="11" spans="1:12" x14ac:dyDescent="0.25">
      <c r="A11" s="138">
        <v>3</v>
      </c>
      <c r="B11" s="139"/>
      <c r="C11" s="140"/>
      <c r="D11" s="115" t="s">
        <v>23</v>
      </c>
      <c r="E11" s="111"/>
      <c r="F11" s="112"/>
      <c r="G11" s="113">
        <v>0</v>
      </c>
      <c r="H11" s="113">
        <v>0</v>
      </c>
      <c r="I11" s="114">
        <v>0</v>
      </c>
    </row>
    <row r="12" spans="1:12" x14ac:dyDescent="0.25">
      <c r="A12" s="141">
        <v>32</v>
      </c>
      <c r="B12" s="142"/>
      <c r="C12" s="143"/>
      <c r="D12" s="115" t="s">
        <v>40</v>
      </c>
      <c r="E12" s="111"/>
      <c r="F12" s="112"/>
      <c r="G12" s="113">
        <v>0</v>
      </c>
      <c r="H12" s="113">
        <v>0</v>
      </c>
      <c r="I12" s="114">
        <v>0</v>
      </c>
    </row>
    <row r="13" spans="1:12" ht="30" x14ac:dyDescent="0.25">
      <c r="A13" s="156" t="s">
        <v>92</v>
      </c>
      <c r="B13" s="157"/>
      <c r="C13" s="158"/>
      <c r="D13" s="106" t="s">
        <v>87</v>
      </c>
      <c r="E13" s="107"/>
      <c r="F13" s="108">
        <v>0</v>
      </c>
      <c r="G13" s="116">
        <f>G14</f>
        <v>2000</v>
      </c>
      <c r="H13" s="116">
        <f t="shared" ref="H13" si="3">H14</f>
        <v>2000</v>
      </c>
      <c r="I13" s="116">
        <f t="shared" ref="I13" si="4">I14</f>
        <v>2000</v>
      </c>
    </row>
    <row r="14" spans="1:12" x14ac:dyDescent="0.25">
      <c r="A14" s="150" t="s">
        <v>140</v>
      </c>
      <c r="B14" s="151"/>
      <c r="C14" s="152"/>
      <c r="D14" s="110" t="s">
        <v>19</v>
      </c>
      <c r="E14" s="111"/>
      <c r="F14" s="112"/>
      <c r="G14" s="113">
        <v>2000</v>
      </c>
      <c r="H14" s="113">
        <v>2000</v>
      </c>
      <c r="I14" s="113">
        <v>2000</v>
      </c>
    </row>
    <row r="15" spans="1:12" x14ac:dyDescent="0.25">
      <c r="A15" s="138">
        <v>3</v>
      </c>
      <c r="B15" s="139"/>
      <c r="C15" s="140"/>
      <c r="D15" s="115" t="s">
        <v>23</v>
      </c>
      <c r="E15" s="111"/>
      <c r="F15" s="112"/>
      <c r="G15" s="113">
        <v>2000</v>
      </c>
      <c r="H15" s="113">
        <f t="shared" ref="H15" si="5">H14</f>
        <v>2000</v>
      </c>
      <c r="I15" s="113">
        <f t="shared" ref="I15" si="6">I14</f>
        <v>2000</v>
      </c>
    </row>
    <row r="16" spans="1:12" x14ac:dyDescent="0.25">
      <c r="A16" s="141">
        <v>38</v>
      </c>
      <c r="B16" s="142"/>
      <c r="C16" s="143"/>
      <c r="D16" s="115" t="s">
        <v>79</v>
      </c>
      <c r="E16" s="111"/>
      <c r="F16" s="112"/>
      <c r="G16" s="113">
        <v>2000</v>
      </c>
      <c r="H16" s="113">
        <v>2000</v>
      </c>
      <c r="I16" s="113">
        <v>2000</v>
      </c>
    </row>
    <row r="17" spans="1:12" ht="24" customHeight="1" x14ac:dyDescent="0.25">
      <c r="A17" s="156" t="s">
        <v>300</v>
      </c>
      <c r="B17" s="157"/>
      <c r="C17" s="158"/>
      <c r="D17" s="106" t="s">
        <v>301</v>
      </c>
      <c r="E17" s="107"/>
      <c r="F17" s="108">
        <v>0</v>
      </c>
      <c r="G17" s="116">
        <f>G18</f>
        <v>25000</v>
      </c>
      <c r="H17" s="116">
        <f t="shared" ref="H17:I17" si="7">H18</f>
        <v>0</v>
      </c>
      <c r="I17" s="116">
        <f t="shared" si="7"/>
        <v>0</v>
      </c>
    </row>
    <row r="18" spans="1:12" ht="14.45" customHeight="1" x14ac:dyDescent="0.25">
      <c r="A18" s="150" t="s">
        <v>140</v>
      </c>
      <c r="B18" s="151"/>
      <c r="C18" s="152"/>
      <c r="D18" s="110" t="s">
        <v>19</v>
      </c>
      <c r="E18" s="111"/>
      <c r="F18" s="112"/>
      <c r="G18" s="113">
        <v>25000</v>
      </c>
      <c r="H18" s="113">
        <v>0</v>
      </c>
      <c r="I18" s="113">
        <v>0</v>
      </c>
    </row>
    <row r="19" spans="1:12" x14ac:dyDescent="0.25">
      <c r="A19" s="138">
        <v>3</v>
      </c>
      <c r="B19" s="139"/>
      <c r="C19" s="140"/>
      <c r="D19" s="115" t="s">
        <v>23</v>
      </c>
      <c r="E19" s="111"/>
      <c r="F19" s="112"/>
      <c r="G19" s="113">
        <v>25000</v>
      </c>
      <c r="H19" s="113">
        <v>0</v>
      </c>
      <c r="I19" s="113">
        <v>0</v>
      </c>
    </row>
    <row r="20" spans="1:12" x14ac:dyDescent="0.25">
      <c r="A20" s="141">
        <v>38</v>
      </c>
      <c r="B20" s="142"/>
      <c r="C20" s="143"/>
      <c r="D20" s="115" t="s">
        <v>79</v>
      </c>
      <c r="E20" s="111"/>
      <c r="F20" s="112"/>
      <c r="G20" s="113">
        <v>25000</v>
      </c>
      <c r="H20" s="113">
        <v>0</v>
      </c>
      <c r="I20" s="113">
        <v>0</v>
      </c>
    </row>
    <row r="21" spans="1:12" ht="30" x14ac:dyDescent="0.25">
      <c r="A21" s="168" t="s">
        <v>89</v>
      </c>
      <c r="B21" s="169"/>
      <c r="C21" s="170"/>
      <c r="D21" s="98" t="s">
        <v>154</v>
      </c>
      <c r="E21" s="99"/>
      <c r="F21" s="100"/>
      <c r="G21" s="101">
        <f>SUM(G9:G20,G22,G31,G56,G120,G125,G134,G164,G195,G301,G316,G344,G360)</f>
        <v>2796500</v>
      </c>
      <c r="H21" s="101">
        <f t="shared" ref="H21:I21" si="8">SUM(H9:H20,H22,H31,H56,H120,H125,H134,H164,H195,H301,H316,H344,H360)</f>
        <v>2614500</v>
      </c>
      <c r="I21" s="101">
        <f t="shared" si="8"/>
        <v>2704500</v>
      </c>
      <c r="L21" s="33"/>
    </row>
    <row r="22" spans="1:12" ht="42" customHeight="1" x14ac:dyDescent="0.25">
      <c r="A22" s="171" t="s">
        <v>94</v>
      </c>
      <c r="B22" s="172"/>
      <c r="C22" s="173"/>
      <c r="D22" s="102" t="s">
        <v>155</v>
      </c>
      <c r="E22" s="103"/>
      <c r="F22" s="104"/>
      <c r="G22" s="105">
        <f>SUM(G23,G27)</f>
        <v>68000</v>
      </c>
      <c r="H22" s="105">
        <f t="shared" ref="H22:I22" si="9">SUM(H23,H27)</f>
        <v>68000</v>
      </c>
      <c r="I22" s="105">
        <f t="shared" si="9"/>
        <v>68000</v>
      </c>
    </row>
    <row r="23" spans="1:12" x14ac:dyDescent="0.25">
      <c r="A23" s="174" t="s">
        <v>96</v>
      </c>
      <c r="B23" s="175"/>
      <c r="C23" s="176"/>
      <c r="D23" s="106" t="s">
        <v>156</v>
      </c>
      <c r="E23" s="107"/>
      <c r="F23" s="108">
        <v>56834.94</v>
      </c>
      <c r="G23" s="116">
        <f>SUM(G24)</f>
        <v>58000</v>
      </c>
      <c r="H23" s="116">
        <v>58000</v>
      </c>
      <c r="I23" s="117">
        <f>SUM(I24)</f>
        <v>58000</v>
      </c>
    </row>
    <row r="24" spans="1:12" x14ac:dyDescent="0.25">
      <c r="A24" s="150" t="s">
        <v>140</v>
      </c>
      <c r="B24" s="151"/>
      <c r="C24" s="152"/>
      <c r="D24" s="110" t="s">
        <v>19</v>
      </c>
      <c r="E24" s="111"/>
      <c r="F24" s="112"/>
      <c r="G24" s="113">
        <v>58000</v>
      </c>
      <c r="H24" s="113">
        <v>58000</v>
      </c>
      <c r="I24" s="113">
        <v>58000</v>
      </c>
    </row>
    <row r="25" spans="1:12" x14ac:dyDescent="0.25">
      <c r="A25" s="138">
        <v>3</v>
      </c>
      <c r="B25" s="139"/>
      <c r="C25" s="140"/>
      <c r="D25" s="115" t="s">
        <v>23</v>
      </c>
      <c r="E25" s="111"/>
      <c r="F25" s="112"/>
      <c r="G25" s="113">
        <v>58000</v>
      </c>
      <c r="H25" s="113">
        <v>58000</v>
      </c>
      <c r="I25" s="113">
        <v>58000</v>
      </c>
    </row>
    <row r="26" spans="1:12" x14ac:dyDescent="0.25">
      <c r="A26" s="141">
        <v>31</v>
      </c>
      <c r="B26" s="142"/>
      <c r="C26" s="143"/>
      <c r="D26" s="115" t="s">
        <v>91</v>
      </c>
      <c r="E26" s="111"/>
      <c r="F26" s="112"/>
      <c r="G26" s="113">
        <v>58000</v>
      </c>
      <c r="H26" s="113">
        <v>58000</v>
      </c>
      <c r="I26" s="113">
        <v>58000</v>
      </c>
    </row>
    <row r="27" spans="1:12" x14ac:dyDescent="0.25">
      <c r="A27" s="156" t="s">
        <v>97</v>
      </c>
      <c r="B27" s="157"/>
      <c r="C27" s="158"/>
      <c r="D27" s="106" t="s">
        <v>93</v>
      </c>
      <c r="E27" s="107"/>
      <c r="F27" s="108">
        <v>14451.22</v>
      </c>
      <c r="G27" s="116">
        <f>SUM(G28)</f>
        <v>10000</v>
      </c>
      <c r="H27" s="116">
        <f>SUM(H28)</f>
        <v>10000</v>
      </c>
      <c r="I27" s="117">
        <f>SUM(I28)</f>
        <v>10000</v>
      </c>
    </row>
    <row r="28" spans="1:12" x14ac:dyDescent="0.25">
      <c r="A28" s="150" t="s">
        <v>140</v>
      </c>
      <c r="B28" s="151"/>
      <c r="C28" s="152"/>
      <c r="D28" s="110" t="s">
        <v>19</v>
      </c>
      <c r="E28" s="111"/>
      <c r="F28" s="112"/>
      <c r="G28" s="113">
        <v>10000</v>
      </c>
      <c r="H28" s="113">
        <v>10000</v>
      </c>
      <c r="I28" s="113">
        <v>10000</v>
      </c>
    </row>
    <row r="29" spans="1:12" x14ac:dyDescent="0.25">
      <c r="A29" s="138">
        <v>3</v>
      </c>
      <c r="B29" s="139"/>
      <c r="C29" s="140"/>
      <c r="D29" s="115" t="s">
        <v>23</v>
      </c>
      <c r="E29" s="111"/>
      <c r="F29" s="112"/>
      <c r="G29" s="113">
        <v>10000</v>
      </c>
      <c r="H29" s="113">
        <v>10000</v>
      </c>
      <c r="I29" s="113">
        <v>10000</v>
      </c>
    </row>
    <row r="30" spans="1:12" x14ac:dyDescent="0.25">
      <c r="A30" s="141">
        <v>32</v>
      </c>
      <c r="B30" s="142"/>
      <c r="C30" s="143"/>
      <c r="D30" s="115" t="s">
        <v>40</v>
      </c>
      <c r="E30" s="111"/>
      <c r="F30" s="112"/>
      <c r="G30" s="113">
        <v>10000</v>
      </c>
      <c r="H30" s="113">
        <v>10000</v>
      </c>
      <c r="I30" s="113">
        <v>10000</v>
      </c>
    </row>
    <row r="31" spans="1:12" ht="30" x14ac:dyDescent="0.25">
      <c r="A31" s="159" t="s">
        <v>98</v>
      </c>
      <c r="B31" s="160"/>
      <c r="C31" s="161"/>
      <c r="D31" s="102" t="s">
        <v>99</v>
      </c>
      <c r="E31" s="103"/>
      <c r="F31" s="104"/>
      <c r="G31" s="105">
        <f>SUM(G32,G36,G40,G44,G48,G52)</f>
        <v>13000</v>
      </c>
      <c r="H31" s="105">
        <f t="shared" ref="H31:I31" si="10">SUM(H32,H36,H40,H44,H48,H52)</f>
        <v>13000</v>
      </c>
      <c r="I31" s="105">
        <f t="shared" si="10"/>
        <v>13000</v>
      </c>
    </row>
    <row r="32" spans="1:12" x14ac:dyDescent="0.25">
      <c r="A32" s="156" t="s">
        <v>100</v>
      </c>
      <c r="B32" s="157"/>
      <c r="C32" s="158"/>
      <c r="D32" s="106" t="s">
        <v>101</v>
      </c>
      <c r="E32" s="107"/>
      <c r="F32" s="108">
        <v>2056.8000000000002</v>
      </c>
      <c r="G32" s="116">
        <f>SUM(G33)</f>
        <v>2000</v>
      </c>
      <c r="H32" s="116">
        <f>SUM(H33)</f>
        <v>2000</v>
      </c>
      <c r="I32" s="117">
        <f>SUM(I33)</f>
        <v>2000</v>
      </c>
    </row>
    <row r="33" spans="1:9" x14ac:dyDescent="0.25">
      <c r="A33" s="147" t="s">
        <v>140</v>
      </c>
      <c r="B33" s="148"/>
      <c r="C33" s="149"/>
      <c r="D33" s="115" t="s">
        <v>19</v>
      </c>
      <c r="E33" s="111"/>
      <c r="F33" s="112"/>
      <c r="G33" s="113">
        <v>2000</v>
      </c>
      <c r="H33" s="113">
        <v>2000</v>
      </c>
      <c r="I33" s="113">
        <v>2000</v>
      </c>
    </row>
    <row r="34" spans="1:9" x14ac:dyDescent="0.25">
      <c r="A34" s="138">
        <v>3</v>
      </c>
      <c r="B34" s="139"/>
      <c r="C34" s="140"/>
      <c r="D34" s="115" t="s">
        <v>23</v>
      </c>
      <c r="E34" s="111"/>
      <c r="F34" s="112"/>
      <c r="G34" s="113">
        <v>2000</v>
      </c>
      <c r="H34" s="113">
        <v>2000</v>
      </c>
      <c r="I34" s="113">
        <v>2000</v>
      </c>
    </row>
    <row r="35" spans="1:9" x14ac:dyDescent="0.25">
      <c r="A35" s="141">
        <v>32</v>
      </c>
      <c r="B35" s="142"/>
      <c r="C35" s="143"/>
      <c r="D35" s="115" t="s">
        <v>40</v>
      </c>
      <c r="E35" s="111"/>
      <c r="F35" s="112"/>
      <c r="G35" s="113">
        <v>2000</v>
      </c>
      <c r="H35" s="113">
        <v>2000</v>
      </c>
      <c r="I35" s="113">
        <v>2000</v>
      </c>
    </row>
    <row r="36" spans="1:9" ht="45" x14ac:dyDescent="0.25">
      <c r="A36" s="144" t="s">
        <v>102</v>
      </c>
      <c r="B36" s="145"/>
      <c r="C36" s="146"/>
      <c r="D36" s="106" t="s">
        <v>157</v>
      </c>
      <c r="E36" s="107"/>
      <c r="F36" s="108">
        <v>0</v>
      </c>
      <c r="G36" s="116">
        <f>SUM(G37)</f>
        <v>1500</v>
      </c>
      <c r="H36" s="116">
        <f>SUM(H37)</f>
        <v>1500</v>
      </c>
      <c r="I36" s="117">
        <f>SUM(I37)</f>
        <v>1500</v>
      </c>
    </row>
    <row r="37" spans="1:9" x14ac:dyDescent="0.25">
      <c r="A37" s="147" t="s">
        <v>140</v>
      </c>
      <c r="B37" s="148"/>
      <c r="C37" s="149"/>
      <c r="D37" s="115" t="s">
        <v>19</v>
      </c>
      <c r="E37" s="111"/>
      <c r="F37" s="112"/>
      <c r="G37" s="113">
        <v>1500</v>
      </c>
      <c r="H37" s="113">
        <v>1500</v>
      </c>
      <c r="I37" s="113">
        <v>1500</v>
      </c>
    </row>
    <row r="38" spans="1:9" x14ac:dyDescent="0.25">
      <c r="A38" s="138">
        <v>3</v>
      </c>
      <c r="B38" s="139"/>
      <c r="C38" s="140"/>
      <c r="D38" s="115" t="s">
        <v>95</v>
      </c>
      <c r="E38" s="111"/>
      <c r="F38" s="112"/>
      <c r="G38" s="113">
        <v>1500</v>
      </c>
      <c r="H38" s="113">
        <v>1500</v>
      </c>
      <c r="I38" s="113">
        <v>1500</v>
      </c>
    </row>
    <row r="39" spans="1:9" x14ac:dyDescent="0.25">
      <c r="A39" s="141">
        <v>32</v>
      </c>
      <c r="B39" s="142"/>
      <c r="C39" s="143"/>
      <c r="D39" s="115" t="s">
        <v>103</v>
      </c>
      <c r="E39" s="111"/>
      <c r="F39" s="112"/>
      <c r="G39" s="113">
        <v>1500</v>
      </c>
      <c r="H39" s="113">
        <v>1500</v>
      </c>
      <c r="I39" s="113">
        <v>1500</v>
      </c>
    </row>
    <row r="40" spans="1:9" ht="45" x14ac:dyDescent="0.25">
      <c r="A40" s="156" t="s">
        <v>104</v>
      </c>
      <c r="B40" s="157"/>
      <c r="C40" s="158"/>
      <c r="D40" s="106" t="s">
        <v>158</v>
      </c>
      <c r="E40" s="107"/>
      <c r="F40" s="108">
        <v>1729.11</v>
      </c>
      <c r="G40" s="116">
        <f>SUM(G41)</f>
        <v>500</v>
      </c>
      <c r="H40" s="116">
        <f t="shared" ref="H40:I40" si="11">SUM(H41)</f>
        <v>500</v>
      </c>
      <c r="I40" s="116">
        <f t="shared" si="11"/>
        <v>500</v>
      </c>
    </row>
    <row r="41" spans="1:9" x14ac:dyDescent="0.25">
      <c r="A41" s="150" t="s">
        <v>140</v>
      </c>
      <c r="B41" s="151"/>
      <c r="C41" s="152"/>
      <c r="D41" s="115" t="s">
        <v>19</v>
      </c>
      <c r="E41" s="111"/>
      <c r="F41" s="112"/>
      <c r="G41" s="113">
        <v>500</v>
      </c>
      <c r="H41" s="113">
        <v>500</v>
      </c>
      <c r="I41" s="113">
        <v>500</v>
      </c>
    </row>
    <row r="42" spans="1:9" x14ac:dyDescent="0.25">
      <c r="A42" s="138">
        <v>3</v>
      </c>
      <c r="B42" s="139"/>
      <c r="C42" s="140"/>
      <c r="D42" s="115" t="s">
        <v>95</v>
      </c>
      <c r="E42" s="111"/>
      <c r="F42" s="112"/>
      <c r="G42" s="113">
        <v>500</v>
      </c>
      <c r="H42" s="113">
        <v>500</v>
      </c>
      <c r="I42" s="113">
        <v>500</v>
      </c>
    </row>
    <row r="43" spans="1:9" x14ac:dyDescent="0.25">
      <c r="A43" s="141">
        <v>32</v>
      </c>
      <c r="B43" s="142"/>
      <c r="C43" s="143"/>
      <c r="D43" s="115" t="s">
        <v>40</v>
      </c>
      <c r="E43" s="111"/>
      <c r="F43" s="112"/>
      <c r="G43" s="113">
        <v>500</v>
      </c>
      <c r="H43" s="113">
        <v>500</v>
      </c>
      <c r="I43" s="113">
        <v>500</v>
      </c>
    </row>
    <row r="44" spans="1:9" ht="30" x14ac:dyDescent="0.25">
      <c r="A44" s="144" t="s">
        <v>105</v>
      </c>
      <c r="B44" s="145"/>
      <c r="C44" s="146"/>
      <c r="D44" s="106" t="s">
        <v>159</v>
      </c>
      <c r="E44" s="107"/>
      <c r="F44" s="108">
        <v>9592.0400000000009</v>
      </c>
      <c r="G44" s="116">
        <f>SUM(G45)</f>
        <v>5000</v>
      </c>
      <c r="H44" s="116">
        <f>SUM(H45)</f>
        <v>5000</v>
      </c>
      <c r="I44" s="116">
        <f>SUM(I45)</f>
        <v>5000</v>
      </c>
    </row>
    <row r="45" spans="1:9" x14ac:dyDescent="0.25">
      <c r="A45" s="150" t="s">
        <v>140</v>
      </c>
      <c r="B45" s="151"/>
      <c r="C45" s="152"/>
      <c r="D45" s="115" t="s">
        <v>19</v>
      </c>
      <c r="E45" s="111"/>
      <c r="F45" s="112"/>
      <c r="G45" s="113">
        <v>5000</v>
      </c>
      <c r="H45" s="113">
        <v>5000</v>
      </c>
      <c r="I45" s="113">
        <v>5000</v>
      </c>
    </row>
    <row r="46" spans="1:9" x14ac:dyDescent="0.25">
      <c r="A46" s="138">
        <v>3</v>
      </c>
      <c r="B46" s="139"/>
      <c r="C46" s="140"/>
      <c r="D46" s="115" t="s">
        <v>95</v>
      </c>
      <c r="E46" s="111"/>
      <c r="F46" s="112"/>
      <c r="G46" s="113">
        <v>5000</v>
      </c>
      <c r="H46" s="113">
        <v>5000</v>
      </c>
      <c r="I46" s="113">
        <v>5000</v>
      </c>
    </row>
    <row r="47" spans="1:9" x14ac:dyDescent="0.25">
      <c r="A47" s="141">
        <v>32</v>
      </c>
      <c r="B47" s="142"/>
      <c r="C47" s="143"/>
      <c r="D47" s="115" t="s">
        <v>103</v>
      </c>
      <c r="E47" s="111"/>
      <c r="F47" s="112"/>
      <c r="G47" s="113">
        <v>5000</v>
      </c>
      <c r="H47" s="113">
        <v>5000</v>
      </c>
      <c r="I47" s="113">
        <v>5000</v>
      </c>
    </row>
    <row r="48" spans="1:9" ht="30" x14ac:dyDescent="0.25">
      <c r="A48" s="144" t="s">
        <v>106</v>
      </c>
      <c r="B48" s="145"/>
      <c r="C48" s="146"/>
      <c r="D48" s="106" t="s">
        <v>160</v>
      </c>
      <c r="E48" s="107"/>
      <c r="F48" s="108">
        <v>757.04</v>
      </c>
      <c r="G48" s="116">
        <f>SUM(G49)</f>
        <v>2000</v>
      </c>
      <c r="H48" s="116">
        <f t="shared" ref="H48:I48" si="12">SUM(H49)</f>
        <v>2000</v>
      </c>
      <c r="I48" s="116">
        <f t="shared" si="12"/>
        <v>2000</v>
      </c>
    </row>
    <row r="49" spans="1:9" x14ac:dyDescent="0.25">
      <c r="A49" s="150" t="s">
        <v>140</v>
      </c>
      <c r="B49" s="151"/>
      <c r="C49" s="152"/>
      <c r="D49" s="115" t="s">
        <v>19</v>
      </c>
      <c r="E49" s="111"/>
      <c r="F49" s="112"/>
      <c r="G49" s="113">
        <v>2000</v>
      </c>
      <c r="H49" s="113">
        <v>2000</v>
      </c>
      <c r="I49" s="113">
        <v>2000</v>
      </c>
    </row>
    <row r="50" spans="1:9" x14ac:dyDescent="0.25">
      <c r="A50" s="138">
        <v>3</v>
      </c>
      <c r="B50" s="139"/>
      <c r="C50" s="140"/>
      <c r="D50" s="115" t="s">
        <v>95</v>
      </c>
      <c r="E50" s="111"/>
      <c r="F50" s="112"/>
      <c r="G50" s="113">
        <v>2000</v>
      </c>
      <c r="H50" s="113">
        <v>2000</v>
      </c>
      <c r="I50" s="113">
        <v>2000</v>
      </c>
    </row>
    <row r="51" spans="1:9" x14ac:dyDescent="0.25">
      <c r="A51" s="141">
        <v>32</v>
      </c>
      <c r="B51" s="142"/>
      <c r="C51" s="143"/>
      <c r="D51" s="115" t="s">
        <v>103</v>
      </c>
      <c r="E51" s="111"/>
      <c r="F51" s="112"/>
      <c r="G51" s="113">
        <v>2000</v>
      </c>
      <c r="H51" s="113">
        <v>2000</v>
      </c>
      <c r="I51" s="113">
        <v>2000</v>
      </c>
    </row>
    <row r="52" spans="1:9" ht="45" x14ac:dyDescent="0.25">
      <c r="A52" s="144" t="s">
        <v>162</v>
      </c>
      <c r="B52" s="145"/>
      <c r="C52" s="146"/>
      <c r="D52" s="106" t="s">
        <v>161</v>
      </c>
      <c r="E52" s="107"/>
      <c r="F52" s="108">
        <v>4794.18</v>
      </c>
      <c r="G52" s="116">
        <f>SUM(G53)</f>
        <v>2000</v>
      </c>
      <c r="H52" s="116">
        <f t="shared" ref="H52:I52" si="13">SUM(H53)</f>
        <v>2000</v>
      </c>
      <c r="I52" s="116">
        <f t="shared" si="13"/>
        <v>2000</v>
      </c>
    </row>
    <row r="53" spans="1:9" x14ac:dyDescent="0.25">
      <c r="A53" s="150" t="s">
        <v>140</v>
      </c>
      <c r="B53" s="151"/>
      <c r="C53" s="152"/>
      <c r="D53" s="115" t="s">
        <v>19</v>
      </c>
      <c r="E53" s="111"/>
      <c r="F53" s="112"/>
      <c r="G53" s="113">
        <v>2000</v>
      </c>
      <c r="H53" s="113">
        <v>2000</v>
      </c>
      <c r="I53" s="113">
        <v>2000</v>
      </c>
    </row>
    <row r="54" spans="1:9" x14ac:dyDescent="0.25">
      <c r="A54" s="138">
        <v>3</v>
      </c>
      <c r="B54" s="139"/>
      <c r="C54" s="140"/>
      <c r="D54" s="115" t="s">
        <v>95</v>
      </c>
      <c r="E54" s="111"/>
      <c r="F54" s="112"/>
      <c r="G54" s="113">
        <v>2000</v>
      </c>
      <c r="H54" s="113">
        <v>2000</v>
      </c>
      <c r="I54" s="113">
        <v>2000</v>
      </c>
    </row>
    <row r="55" spans="1:9" x14ac:dyDescent="0.25">
      <c r="A55" s="141">
        <v>32</v>
      </c>
      <c r="B55" s="142"/>
      <c r="C55" s="143"/>
      <c r="D55" s="115" t="s">
        <v>103</v>
      </c>
      <c r="E55" s="111"/>
      <c r="F55" s="112"/>
      <c r="G55" s="113">
        <v>2000</v>
      </c>
      <c r="H55" s="113">
        <v>2000</v>
      </c>
      <c r="I55" s="113">
        <v>2000</v>
      </c>
    </row>
    <row r="56" spans="1:9" x14ac:dyDescent="0.25">
      <c r="A56" s="153" t="s">
        <v>107</v>
      </c>
      <c r="B56" s="154"/>
      <c r="C56" s="155"/>
      <c r="D56" s="102" t="s">
        <v>108</v>
      </c>
      <c r="E56" s="103"/>
      <c r="F56" s="104"/>
      <c r="G56" s="105">
        <f>SUM(G57,G61,G65,G72,G76,G80,G84,G88,G92,G96,G100,G104,G108,G112,G116)</f>
        <v>78500</v>
      </c>
      <c r="H56" s="105">
        <f t="shared" ref="H56:I56" si="14">SUM(H57,H61,H65,H72,H76,H80,H84,H88,H92,H96,H100,H104,H108,H112,H116)</f>
        <v>78500</v>
      </c>
      <c r="I56" s="105">
        <f t="shared" si="14"/>
        <v>78500</v>
      </c>
    </row>
    <row r="57" spans="1:9" ht="30" x14ac:dyDescent="0.25">
      <c r="A57" s="144" t="s">
        <v>109</v>
      </c>
      <c r="B57" s="145"/>
      <c r="C57" s="146"/>
      <c r="D57" s="106" t="s">
        <v>163</v>
      </c>
      <c r="E57" s="107"/>
      <c r="F57" s="108">
        <v>4354.83</v>
      </c>
      <c r="G57" s="116">
        <f>SUM(G58)</f>
        <v>3000</v>
      </c>
      <c r="H57" s="116">
        <f t="shared" ref="H57:I57" si="15">SUM(H58)</f>
        <v>3000</v>
      </c>
      <c r="I57" s="116">
        <f t="shared" si="15"/>
        <v>3000</v>
      </c>
    </row>
    <row r="58" spans="1:9" x14ac:dyDescent="0.25">
      <c r="A58" s="150" t="s">
        <v>140</v>
      </c>
      <c r="B58" s="151"/>
      <c r="C58" s="152"/>
      <c r="D58" s="110" t="s">
        <v>19</v>
      </c>
      <c r="E58" s="111"/>
      <c r="F58" s="112"/>
      <c r="G58" s="113">
        <v>3000</v>
      </c>
      <c r="H58" s="113">
        <v>3000</v>
      </c>
      <c r="I58" s="113">
        <v>3000</v>
      </c>
    </row>
    <row r="59" spans="1:9" x14ac:dyDescent="0.25">
      <c r="A59" s="138">
        <v>3</v>
      </c>
      <c r="B59" s="139"/>
      <c r="C59" s="140"/>
      <c r="D59" s="115" t="s">
        <v>95</v>
      </c>
      <c r="E59" s="111"/>
      <c r="F59" s="112"/>
      <c r="G59" s="113">
        <v>3000</v>
      </c>
      <c r="H59" s="113">
        <v>3000</v>
      </c>
      <c r="I59" s="113">
        <v>3000</v>
      </c>
    </row>
    <row r="60" spans="1:9" x14ac:dyDescent="0.25">
      <c r="A60" s="141">
        <v>32</v>
      </c>
      <c r="B60" s="142"/>
      <c r="C60" s="143"/>
      <c r="D60" s="115" t="s">
        <v>103</v>
      </c>
      <c r="E60" s="111"/>
      <c r="F60" s="112"/>
      <c r="G60" s="113">
        <v>3000</v>
      </c>
      <c r="H60" s="113">
        <v>3000</v>
      </c>
      <c r="I60" s="113">
        <v>3000</v>
      </c>
    </row>
    <row r="61" spans="1:9" x14ac:dyDescent="0.25">
      <c r="A61" s="144" t="s">
        <v>110</v>
      </c>
      <c r="B61" s="145"/>
      <c r="C61" s="146"/>
      <c r="D61" s="106" t="s">
        <v>111</v>
      </c>
      <c r="E61" s="107"/>
      <c r="F61" s="108">
        <v>160.88</v>
      </c>
      <c r="G61" s="116">
        <v>800</v>
      </c>
      <c r="H61" s="116">
        <f t="shared" ref="H61:I61" si="16">SUM(H62)</f>
        <v>800</v>
      </c>
      <c r="I61" s="116">
        <f t="shared" si="16"/>
        <v>800</v>
      </c>
    </row>
    <row r="62" spans="1:9" x14ac:dyDescent="0.25">
      <c r="A62" s="150" t="s">
        <v>140</v>
      </c>
      <c r="B62" s="151"/>
      <c r="C62" s="152"/>
      <c r="D62" s="110" t="s">
        <v>19</v>
      </c>
      <c r="E62" s="111"/>
      <c r="F62" s="112"/>
      <c r="G62" s="113">
        <v>800</v>
      </c>
      <c r="H62" s="113">
        <v>800</v>
      </c>
      <c r="I62" s="113">
        <v>800</v>
      </c>
    </row>
    <row r="63" spans="1:9" x14ac:dyDescent="0.25">
      <c r="A63" s="138">
        <v>3</v>
      </c>
      <c r="B63" s="139"/>
      <c r="C63" s="140"/>
      <c r="D63" s="115" t="s">
        <v>95</v>
      </c>
      <c r="E63" s="111"/>
      <c r="F63" s="112"/>
      <c r="G63" s="113">
        <v>800</v>
      </c>
      <c r="H63" s="113">
        <v>800</v>
      </c>
      <c r="I63" s="113">
        <v>800</v>
      </c>
    </row>
    <row r="64" spans="1:9" x14ac:dyDescent="0.25">
      <c r="A64" s="141">
        <v>32</v>
      </c>
      <c r="B64" s="142"/>
      <c r="C64" s="143"/>
      <c r="D64" s="115" t="s">
        <v>103</v>
      </c>
      <c r="E64" s="111"/>
      <c r="F64" s="112"/>
      <c r="G64" s="113">
        <v>800</v>
      </c>
      <c r="H64" s="113">
        <v>800</v>
      </c>
      <c r="I64" s="113">
        <v>800</v>
      </c>
    </row>
    <row r="65" spans="1:9" ht="30" x14ac:dyDescent="0.25">
      <c r="A65" s="144" t="s">
        <v>112</v>
      </c>
      <c r="B65" s="145"/>
      <c r="C65" s="146"/>
      <c r="D65" s="106" t="s">
        <v>164</v>
      </c>
      <c r="E65" s="107"/>
      <c r="F65" s="108">
        <v>6677.88</v>
      </c>
      <c r="G65" s="116">
        <v>8000</v>
      </c>
      <c r="H65" s="116">
        <v>8000</v>
      </c>
      <c r="I65" s="116">
        <v>8000</v>
      </c>
    </row>
    <row r="66" spans="1:9" x14ac:dyDescent="0.25">
      <c r="A66" s="150" t="s">
        <v>140</v>
      </c>
      <c r="B66" s="151"/>
      <c r="C66" s="152"/>
      <c r="D66" s="110" t="s">
        <v>19</v>
      </c>
      <c r="E66" s="111"/>
      <c r="F66" s="112"/>
      <c r="G66" s="113">
        <v>4200</v>
      </c>
      <c r="H66" s="113">
        <v>4200</v>
      </c>
      <c r="I66" s="113">
        <v>4200</v>
      </c>
    </row>
    <row r="67" spans="1:9" x14ac:dyDescent="0.25">
      <c r="A67" s="138">
        <v>3</v>
      </c>
      <c r="B67" s="139"/>
      <c r="C67" s="140"/>
      <c r="D67" s="115" t="s">
        <v>95</v>
      </c>
      <c r="E67" s="111"/>
      <c r="F67" s="112"/>
      <c r="G67" s="113">
        <v>4200</v>
      </c>
      <c r="H67" s="113">
        <v>4200</v>
      </c>
      <c r="I67" s="113">
        <v>4200</v>
      </c>
    </row>
    <row r="68" spans="1:9" x14ac:dyDescent="0.25">
      <c r="A68" s="141">
        <v>32</v>
      </c>
      <c r="B68" s="142"/>
      <c r="C68" s="143"/>
      <c r="D68" s="115" t="s">
        <v>103</v>
      </c>
      <c r="E68" s="111"/>
      <c r="F68" s="112"/>
      <c r="G68" s="113">
        <v>4200</v>
      </c>
      <c r="H68" s="113">
        <v>4200</v>
      </c>
      <c r="I68" s="113">
        <v>4200</v>
      </c>
    </row>
    <row r="69" spans="1:9" x14ac:dyDescent="0.25">
      <c r="A69" s="150" t="s">
        <v>145</v>
      </c>
      <c r="B69" s="151"/>
      <c r="C69" s="152"/>
      <c r="D69" s="110" t="s">
        <v>151</v>
      </c>
      <c r="E69" s="111"/>
      <c r="F69" s="112"/>
      <c r="G69" s="113">
        <f>SUM(G65-G66)</f>
        <v>3800</v>
      </c>
      <c r="H69" s="113">
        <f t="shared" ref="H69:I69" si="17">SUM(H65-H66)</f>
        <v>3800</v>
      </c>
      <c r="I69" s="113">
        <f t="shared" si="17"/>
        <v>3800</v>
      </c>
    </row>
    <row r="70" spans="1:9" x14ac:dyDescent="0.25">
      <c r="A70" s="138">
        <v>3</v>
      </c>
      <c r="B70" s="139"/>
      <c r="C70" s="140"/>
      <c r="D70" s="115" t="s">
        <v>95</v>
      </c>
      <c r="E70" s="111"/>
      <c r="F70" s="112"/>
      <c r="G70" s="113">
        <f>SUM(G69)</f>
        <v>3800</v>
      </c>
      <c r="H70" s="113">
        <f t="shared" ref="H70:I71" si="18">SUM(H69)</f>
        <v>3800</v>
      </c>
      <c r="I70" s="113">
        <f t="shared" si="18"/>
        <v>3800</v>
      </c>
    </row>
    <row r="71" spans="1:9" x14ac:dyDescent="0.25">
      <c r="A71" s="141">
        <v>32</v>
      </c>
      <c r="B71" s="142"/>
      <c r="C71" s="143"/>
      <c r="D71" s="115" t="s">
        <v>103</v>
      </c>
      <c r="E71" s="111"/>
      <c r="F71" s="112"/>
      <c r="G71" s="113">
        <f>SUM(G70)</f>
        <v>3800</v>
      </c>
      <c r="H71" s="113">
        <f t="shared" si="18"/>
        <v>3800</v>
      </c>
      <c r="I71" s="113">
        <f t="shared" si="18"/>
        <v>3800</v>
      </c>
    </row>
    <row r="72" spans="1:9" x14ac:dyDescent="0.25">
      <c r="A72" s="144" t="s">
        <v>113</v>
      </c>
      <c r="B72" s="145"/>
      <c r="C72" s="146"/>
      <c r="D72" s="106" t="s">
        <v>116</v>
      </c>
      <c r="E72" s="107"/>
      <c r="F72" s="108">
        <v>1122.93</v>
      </c>
      <c r="G72" s="116">
        <v>1900</v>
      </c>
      <c r="H72" s="116">
        <f t="shared" ref="H72:I72" si="19">SUM(H73)</f>
        <v>1900</v>
      </c>
      <c r="I72" s="116">
        <f t="shared" si="19"/>
        <v>1900</v>
      </c>
    </row>
    <row r="73" spans="1:9" x14ac:dyDescent="0.25">
      <c r="A73" s="150" t="s">
        <v>140</v>
      </c>
      <c r="B73" s="151"/>
      <c r="C73" s="152"/>
      <c r="D73" s="110" t="s">
        <v>19</v>
      </c>
      <c r="E73" s="111"/>
      <c r="F73" s="112"/>
      <c r="G73" s="113">
        <v>1900</v>
      </c>
      <c r="H73" s="113">
        <v>1900</v>
      </c>
      <c r="I73" s="113">
        <v>1900</v>
      </c>
    </row>
    <row r="74" spans="1:9" x14ac:dyDescent="0.25">
      <c r="A74" s="138">
        <v>3</v>
      </c>
      <c r="B74" s="139"/>
      <c r="C74" s="140"/>
      <c r="D74" s="115" t="s">
        <v>95</v>
      </c>
      <c r="E74" s="111"/>
      <c r="F74" s="112"/>
      <c r="G74" s="113">
        <v>1900</v>
      </c>
      <c r="H74" s="113">
        <v>1900</v>
      </c>
      <c r="I74" s="113">
        <v>1900</v>
      </c>
    </row>
    <row r="75" spans="1:9" x14ac:dyDescent="0.25">
      <c r="A75" s="141">
        <v>32</v>
      </c>
      <c r="B75" s="142"/>
      <c r="C75" s="143"/>
      <c r="D75" s="115" t="s">
        <v>103</v>
      </c>
      <c r="E75" s="111"/>
      <c r="F75" s="112"/>
      <c r="G75" s="113">
        <v>1900</v>
      </c>
      <c r="H75" s="113">
        <v>1900</v>
      </c>
      <c r="I75" s="113">
        <v>1900</v>
      </c>
    </row>
    <row r="76" spans="1:9" ht="30" x14ac:dyDescent="0.25">
      <c r="A76" s="144" t="s">
        <v>114</v>
      </c>
      <c r="B76" s="145"/>
      <c r="C76" s="146"/>
      <c r="D76" s="106" t="s">
        <v>165</v>
      </c>
      <c r="E76" s="107"/>
      <c r="F76" s="108">
        <v>1398.74</v>
      </c>
      <c r="G76" s="116">
        <f>SUM(G77)</f>
        <v>3000</v>
      </c>
      <c r="H76" s="116">
        <f t="shared" ref="H76" si="20">SUM(H77)</f>
        <v>3000</v>
      </c>
      <c r="I76" s="116">
        <v>3000</v>
      </c>
    </row>
    <row r="77" spans="1:9" x14ac:dyDescent="0.25">
      <c r="A77" s="150" t="s">
        <v>140</v>
      </c>
      <c r="B77" s="151"/>
      <c r="C77" s="152"/>
      <c r="D77" s="110" t="s">
        <v>19</v>
      </c>
      <c r="E77" s="111"/>
      <c r="F77" s="112"/>
      <c r="G77" s="113">
        <v>3000</v>
      </c>
      <c r="H77" s="113">
        <v>3000</v>
      </c>
      <c r="I77" s="113">
        <v>3000</v>
      </c>
    </row>
    <row r="78" spans="1:9" x14ac:dyDescent="0.25">
      <c r="A78" s="138">
        <v>3</v>
      </c>
      <c r="B78" s="139"/>
      <c r="C78" s="140"/>
      <c r="D78" s="115" t="s">
        <v>95</v>
      </c>
      <c r="E78" s="111"/>
      <c r="F78" s="112"/>
      <c r="G78" s="113">
        <v>3000</v>
      </c>
      <c r="H78" s="113">
        <v>3000</v>
      </c>
      <c r="I78" s="113">
        <v>3000</v>
      </c>
    </row>
    <row r="79" spans="1:9" x14ac:dyDescent="0.25">
      <c r="A79" s="141">
        <v>32</v>
      </c>
      <c r="B79" s="142"/>
      <c r="C79" s="143"/>
      <c r="D79" s="115" t="s">
        <v>103</v>
      </c>
      <c r="E79" s="111"/>
      <c r="F79" s="112"/>
      <c r="G79" s="113">
        <v>3000</v>
      </c>
      <c r="H79" s="113">
        <v>3000</v>
      </c>
      <c r="I79" s="113">
        <v>3000</v>
      </c>
    </row>
    <row r="80" spans="1:9" ht="60" x14ac:dyDescent="0.25">
      <c r="A80" s="144" t="s">
        <v>115</v>
      </c>
      <c r="B80" s="145"/>
      <c r="C80" s="146"/>
      <c r="D80" s="106" t="s">
        <v>302</v>
      </c>
      <c r="E80" s="107"/>
      <c r="F80" s="108">
        <v>11687.11</v>
      </c>
      <c r="G80" s="116">
        <f>SUM(G81)</f>
        <v>10000</v>
      </c>
      <c r="H80" s="116">
        <f t="shared" ref="H80:I80" si="21">SUM(H81)</f>
        <v>10000</v>
      </c>
      <c r="I80" s="116">
        <f t="shared" si="21"/>
        <v>10000</v>
      </c>
    </row>
    <row r="81" spans="1:9" x14ac:dyDescent="0.25">
      <c r="A81" s="150" t="s">
        <v>140</v>
      </c>
      <c r="B81" s="151"/>
      <c r="C81" s="152"/>
      <c r="D81" s="110" t="s">
        <v>19</v>
      </c>
      <c r="E81" s="111"/>
      <c r="F81" s="112"/>
      <c r="G81" s="113">
        <v>10000</v>
      </c>
      <c r="H81" s="113">
        <v>10000</v>
      </c>
      <c r="I81" s="113">
        <v>10000</v>
      </c>
    </row>
    <row r="82" spans="1:9" x14ac:dyDescent="0.25">
      <c r="A82" s="138">
        <v>3</v>
      </c>
      <c r="B82" s="139"/>
      <c r="C82" s="140"/>
      <c r="D82" s="115" t="s">
        <v>95</v>
      </c>
      <c r="E82" s="111"/>
      <c r="F82" s="112"/>
      <c r="G82" s="113">
        <v>10000</v>
      </c>
      <c r="H82" s="113">
        <v>10000</v>
      </c>
      <c r="I82" s="113">
        <v>10000</v>
      </c>
    </row>
    <row r="83" spans="1:9" x14ac:dyDescent="0.25">
      <c r="A83" s="141">
        <v>32</v>
      </c>
      <c r="B83" s="142"/>
      <c r="C83" s="143"/>
      <c r="D83" s="115" t="s">
        <v>103</v>
      </c>
      <c r="E83" s="111"/>
      <c r="F83" s="112"/>
      <c r="G83" s="113">
        <v>10000</v>
      </c>
      <c r="H83" s="113">
        <v>10000</v>
      </c>
      <c r="I83" s="113">
        <v>10000</v>
      </c>
    </row>
    <row r="84" spans="1:9" ht="45" x14ac:dyDescent="0.25">
      <c r="A84" s="144" t="s">
        <v>117</v>
      </c>
      <c r="B84" s="145"/>
      <c r="C84" s="146"/>
      <c r="D84" s="106" t="s">
        <v>166</v>
      </c>
      <c r="E84" s="107"/>
      <c r="F84" s="108">
        <v>6250</v>
      </c>
      <c r="G84" s="116">
        <f>SUM(G85)</f>
        <v>6500</v>
      </c>
      <c r="H84" s="116">
        <f t="shared" ref="H84:I84" si="22">SUM(H85)</f>
        <v>6500</v>
      </c>
      <c r="I84" s="116">
        <f t="shared" si="22"/>
        <v>6500</v>
      </c>
    </row>
    <row r="85" spans="1:9" x14ac:dyDescent="0.25">
      <c r="A85" s="150" t="s">
        <v>140</v>
      </c>
      <c r="B85" s="151"/>
      <c r="C85" s="152"/>
      <c r="D85" s="110" t="s">
        <v>19</v>
      </c>
      <c r="E85" s="111"/>
      <c r="F85" s="112"/>
      <c r="G85" s="113">
        <v>6500</v>
      </c>
      <c r="H85" s="113">
        <v>6500</v>
      </c>
      <c r="I85" s="113">
        <v>6500</v>
      </c>
    </row>
    <row r="86" spans="1:9" x14ac:dyDescent="0.25">
      <c r="A86" s="138">
        <v>3</v>
      </c>
      <c r="B86" s="139"/>
      <c r="C86" s="140"/>
      <c r="D86" s="115" t="s">
        <v>95</v>
      </c>
      <c r="E86" s="111"/>
      <c r="F86" s="112"/>
      <c r="G86" s="113">
        <v>6500</v>
      </c>
      <c r="H86" s="113">
        <v>6500</v>
      </c>
      <c r="I86" s="113">
        <v>6500</v>
      </c>
    </row>
    <row r="87" spans="1:9" x14ac:dyDescent="0.25">
      <c r="A87" s="141">
        <v>32</v>
      </c>
      <c r="B87" s="142"/>
      <c r="C87" s="143"/>
      <c r="D87" s="115" t="s">
        <v>103</v>
      </c>
      <c r="E87" s="111"/>
      <c r="F87" s="112"/>
      <c r="G87" s="113">
        <v>6500</v>
      </c>
      <c r="H87" s="113">
        <v>6500</v>
      </c>
      <c r="I87" s="113">
        <v>6500</v>
      </c>
    </row>
    <row r="88" spans="1:9" ht="30" x14ac:dyDescent="0.25">
      <c r="A88" s="144" t="s">
        <v>118</v>
      </c>
      <c r="B88" s="145"/>
      <c r="C88" s="146"/>
      <c r="D88" s="106" t="s">
        <v>167</v>
      </c>
      <c r="E88" s="107"/>
      <c r="F88" s="108">
        <v>1587.5</v>
      </c>
      <c r="G88" s="116">
        <f>SUM(G89)</f>
        <v>2000</v>
      </c>
      <c r="H88" s="116">
        <f t="shared" ref="H88:I88" si="23">SUM(H89)</f>
        <v>2000</v>
      </c>
      <c r="I88" s="116">
        <f t="shared" si="23"/>
        <v>2000</v>
      </c>
    </row>
    <row r="89" spans="1:9" x14ac:dyDescent="0.25">
      <c r="A89" s="150" t="s">
        <v>140</v>
      </c>
      <c r="B89" s="151"/>
      <c r="C89" s="152"/>
      <c r="D89" s="110" t="s">
        <v>19</v>
      </c>
      <c r="E89" s="111"/>
      <c r="F89" s="112"/>
      <c r="G89" s="113">
        <v>2000</v>
      </c>
      <c r="H89" s="113">
        <v>2000</v>
      </c>
      <c r="I89" s="113">
        <v>2000</v>
      </c>
    </row>
    <row r="90" spans="1:9" x14ac:dyDescent="0.25">
      <c r="A90" s="138">
        <v>3</v>
      </c>
      <c r="B90" s="139"/>
      <c r="C90" s="140"/>
      <c r="D90" s="115" t="s">
        <v>95</v>
      </c>
      <c r="E90" s="111"/>
      <c r="F90" s="112"/>
      <c r="G90" s="113">
        <v>2000</v>
      </c>
      <c r="H90" s="113">
        <v>2000</v>
      </c>
      <c r="I90" s="113">
        <v>2000</v>
      </c>
    </row>
    <row r="91" spans="1:9" x14ac:dyDescent="0.25">
      <c r="A91" s="141">
        <v>32</v>
      </c>
      <c r="B91" s="142"/>
      <c r="C91" s="143"/>
      <c r="D91" s="115" t="s">
        <v>103</v>
      </c>
      <c r="E91" s="111"/>
      <c r="F91" s="112"/>
      <c r="G91" s="113">
        <v>2000</v>
      </c>
      <c r="H91" s="113">
        <v>2000</v>
      </c>
      <c r="I91" s="113">
        <v>2000</v>
      </c>
    </row>
    <row r="92" spans="1:9" ht="30" x14ac:dyDescent="0.25">
      <c r="A92" s="144" t="s">
        <v>119</v>
      </c>
      <c r="B92" s="145"/>
      <c r="C92" s="146"/>
      <c r="D92" s="106" t="s">
        <v>168</v>
      </c>
      <c r="E92" s="107"/>
      <c r="F92" s="108">
        <v>9125</v>
      </c>
      <c r="G92" s="116">
        <f>SUM(G93)</f>
        <v>10000</v>
      </c>
      <c r="H92" s="116">
        <f t="shared" ref="H92:I92" si="24">SUM(H93)</f>
        <v>10000</v>
      </c>
      <c r="I92" s="116">
        <f t="shared" si="24"/>
        <v>10000</v>
      </c>
    </row>
    <row r="93" spans="1:9" x14ac:dyDescent="0.25">
      <c r="A93" s="150" t="s">
        <v>140</v>
      </c>
      <c r="B93" s="151"/>
      <c r="C93" s="152"/>
      <c r="D93" s="110" t="s">
        <v>19</v>
      </c>
      <c r="E93" s="111"/>
      <c r="F93" s="112"/>
      <c r="G93" s="113">
        <v>10000</v>
      </c>
      <c r="H93" s="113">
        <v>10000</v>
      </c>
      <c r="I93" s="113">
        <v>10000</v>
      </c>
    </row>
    <row r="94" spans="1:9" x14ac:dyDescent="0.25">
      <c r="A94" s="138">
        <v>3</v>
      </c>
      <c r="B94" s="139"/>
      <c r="C94" s="140"/>
      <c r="D94" s="115" t="s">
        <v>95</v>
      </c>
      <c r="E94" s="111"/>
      <c r="F94" s="112"/>
      <c r="G94" s="113">
        <v>10000</v>
      </c>
      <c r="H94" s="113">
        <v>10000</v>
      </c>
      <c r="I94" s="113">
        <v>10000</v>
      </c>
    </row>
    <row r="95" spans="1:9" x14ac:dyDescent="0.25">
      <c r="A95" s="141">
        <v>32</v>
      </c>
      <c r="B95" s="142"/>
      <c r="C95" s="143"/>
      <c r="D95" s="115" t="s">
        <v>103</v>
      </c>
      <c r="E95" s="111"/>
      <c r="F95" s="112"/>
      <c r="G95" s="113">
        <v>10000</v>
      </c>
      <c r="H95" s="113">
        <v>10000</v>
      </c>
      <c r="I95" s="113">
        <v>10000</v>
      </c>
    </row>
    <row r="96" spans="1:9" x14ac:dyDescent="0.25">
      <c r="A96" s="144" t="s">
        <v>120</v>
      </c>
      <c r="B96" s="145"/>
      <c r="C96" s="146"/>
      <c r="D96" s="106" t="s">
        <v>169</v>
      </c>
      <c r="E96" s="107"/>
      <c r="F96" s="108">
        <v>0</v>
      </c>
      <c r="G96" s="116">
        <f>SUM(G97)</f>
        <v>300</v>
      </c>
      <c r="H96" s="116">
        <f t="shared" ref="H96:I96" si="25">SUM(H97)</f>
        <v>300</v>
      </c>
      <c r="I96" s="116">
        <f t="shared" si="25"/>
        <v>300</v>
      </c>
    </row>
    <row r="97" spans="1:9" x14ac:dyDescent="0.25">
      <c r="A97" s="150" t="s">
        <v>140</v>
      </c>
      <c r="B97" s="151"/>
      <c r="C97" s="152"/>
      <c r="D97" s="110" t="s">
        <v>19</v>
      </c>
      <c r="E97" s="111"/>
      <c r="F97" s="112"/>
      <c r="G97" s="113">
        <v>300</v>
      </c>
      <c r="H97" s="113">
        <v>300</v>
      </c>
      <c r="I97" s="113">
        <v>300</v>
      </c>
    </row>
    <row r="98" spans="1:9" x14ac:dyDescent="0.25">
      <c r="A98" s="138">
        <v>3</v>
      </c>
      <c r="B98" s="139"/>
      <c r="C98" s="140"/>
      <c r="D98" s="115" t="s">
        <v>95</v>
      </c>
      <c r="E98" s="111"/>
      <c r="F98" s="112"/>
      <c r="G98" s="113">
        <v>300</v>
      </c>
      <c r="H98" s="113">
        <v>300</v>
      </c>
      <c r="I98" s="113">
        <v>300</v>
      </c>
    </row>
    <row r="99" spans="1:9" x14ac:dyDescent="0.25">
      <c r="A99" s="141">
        <v>32</v>
      </c>
      <c r="B99" s="142"/>
      <c r="C99" s="143"/>
      <c r="D99" s="115" t="s">
        <v>103</v>
      </c>
      <c r="E99" s="111"/>
      <c r="F99" s="112"/>
      <c r="G99" s="113">
        <v>300</v>
      </c>
      <c r="H99" s="113">
        <v>300</v>
      </c>
      <c r="I99" s="113">
        <v>300</v>
      </c>
    </row>
    <row r="100" spans="1:9" x14ac:dyDescent="0.25">
      <c r="A100" s="144" t="s">
        <v>121</v>
      </c>
      <c r="B100" s="145"/>
      <c r="C100" s="146"/>
      <c r="D100" s="106" t="s">
        <v>170</v>
      </c>
      <c r="E100" s="107"/>
      <c r="F100" s="108">
        <v>1902.52</v>
      </c>
      <c r="G100" s="116">
        <f>SUM(G101)</f>
        <v>1500</v>
      </c>
      <c r="H100" s="116">
        <f t="shared" ref="H100:I100" si="26">SUM(H101)</f>
        <v>1500</v>
      </c>
      <c r="I100" s="116">
        <f t="shared" si="26"/>
        <v>1500</v>
      </c>
    </row>
    <row r="101" spans="1:9" x14ac:dyDescent="0.25">
      <c r="A101" s="150" t="s">
        <v>140</v>
      </c>
      <c r="B101" s="151"/>
      <c r="C101" s="152"/>
      <c r="D101" s="110" t="s">
        <v>19</v>
      </c>
      <c r="E101" s="111"/>
      <c r="F101" s="112"/>
      <c r="G101" s="113">
        <v>1500</v>
      </c>
      <c r="H101" s="113">
        <v>1500</v>
      </c>
      <c r="I101" s="113">
        <v>1500</v>
      </c>
    </row>
    <row r="102" spans="1:9" x14ac:dyDescent="0.25">
      <c r="A102" s="138">
        <v>3</v>
      </c>
      <c r="B102" s="139"/>
      <c r="C102" s="140"/>
      <c r="D102" s="115" t="s">
        <v>95</v>
      </c>
      <c r="E102" s="111"/>
      <c r="F102" s="112"/>
      <c r="G102" s="113">
        <v>1500</v>
      </c>
      <c r="H102" s="113">
        <v>1500</v>
      </c>
      <c r="I102" s="113">
        <v>1500</v>
      </c>
    </row>
    <row r="103" spans="1:9" x14ac:dyDescent="0.25">
      <c r="A103" s="141">
        <v>32</v>
      </c>
      <c r="B103" s="142"/>
      <c r="C103" s="143"/>
      <c r="D103" s="115" t="s">
        <v>103</v>
      </c>
      <c r="E103" s="111"/>
      <c r="F103" s="112"/>
      <c r="G103" s="113">
        <v>1500</v>
      </c>
      <c r="H103" s="113">
        <v>1500</v>
      </c>
      <c r="I103" s="113">
        <v>1500</v>
      </c>
    </row>
    <row r="104" spans="1:9" x14ac:dyDescent="0.25">
      <c r="A104" s="144" t="s">
        <v>122</v>
      </c>
      <c r="B104" s="145"/>
      <c r="C104" s="146"/>
      <c r="D104" s="106" t="s">
        <v>171</v>
      </c>
      <c r="E104" s="107"/>
      <c r="F104" s="108">
        <v>1151.44</v>
      </c>
      <c r="G104" s="116">
        <f>SUM(G105)</f>
        <v>1500</v>
      </c>
      <c r="H104" s="116">
        <f t="shared" ref="H104:I104" si="27">SUM(H105)</f>
        <v>1500</v>
      </c>
      <c r="I104" s="116">
        <f t="shared" si="27"/>
        <v>1500</v>
      </c>
    </row>
    <row r="105" spans="1:9" x14ac:dyDescent="0.25">
      <c r="A105" s="150" t="s">
        <v>140</v>
      </c>
      <c r="B105" s="151"/>
      <c r="C105" s="152"/>
      <c r="D105" s="110" t="s">
        <v>19</v>
      </c>
      <c r="E105" s="111"/>
      <c r="F105" s="112"/>
      <c r="G105" s="113">
        <v>1500</v>
      </c>
      <c r="H105" s="113">
        <v>1500</v>
      </c>
      <c r="I105" s="113">
        <v>1500</v>
      </c>
    </row>
    <row r="106" spans="1:9" x14ac:dyDescent="0.25">
      <c r="A106" s="138">
        <v>3</v>
      </c>
      <c r="B106" s="139"/>
      <c r="C106" s="140"/>
      <c r="D106" s="115" t="s">
        <v>95</v>
      </c>
      <c r="E106" s="111"/>
      <c r="F106" s="112"/>
      <c r="G106" s="113">
        <v>1500</v>
      </c>
      <c r="H106" s="113">
        <v>1500</v>
      </c>
      <c r="I106" s="113">
        <v>1500</v>
      </c>
    </row>
    <row r="107" spans="1:9" x14ac:dyDescent="0.25">
      <c r="A107" s="141">
        <v>32</v>
      </c>
      <c r="B107" s="142"/>
      <c r="C107" s="143"/>
      <c r="D107" s="115" t="s">
        <v>103</v>
      </c>
      <c r="E107" s="111"/>
      <c r="F107" s="112"/>
      <c r="G107" s="113">
        <v>1500</v>
      </c>
      <c r="H107" s="113">
        <v>1500</v>
      </c>
      <c r="I107" s="113">
        <v>1500</v>
      </c>
    </row>
    <row r="108" spans="1:9" ht="30" x14ac:dyDescent="0.25">
      <c r="A108" s="144" t="s">
        <v>123</v>
      </c>
      <c r="B108" s="145"/>
      <c r="C108" s="146"/>
      <c r="D108" s="106" t="s">
        <v>172</v>
      </c>
      <c r="E108" s="107"/>
      <c r="F108" s="108">
        <v>4487.33</v>
      </c>
      <c r="G108" s="116">
        <f>SUM(G109)</f>
        <v>5000</v>
      </c>
      <c r="H108" s="116">
        <f t="shared" ref="H108:I108" si="28">SUM(H109)</f>
        <v>5000</v>
      </c>
      <c r="I108" s="116">
        <f t="shared" si="28"/>
        <v>5000</v>
      </c>
    </row>
    <row r="109" spans="1:9" x14ac:dyDescent="0.25">
      <c r="A109" s="150" t="s">
        <v>293</v>
      </c>
      <c r="B109" s="151"/>
      <c r="C109" s="152"/>
      <c r="D109" s="110" t="s">
        <v>43</v>
      </c>
      <c r="E109" s="111"/>
      <c r="F109" s="112"/>
      <c r="G109" s="113">
        <v>5000</v>
      </c>
      <c r="H109" s="113">
        <v>5000</v>
      </c>
      <c r="I109" s="113">
        <v>5000</v>
      </c>
    </row>
    <row r="110" spans="1:9" x14ac:dyDescent="0.25">
      <c r="A110" s="138">
        <v>3</v>
      </c>
      <c r="B110" s="139"/>
      <c r="C110" s="140"/>
      <c r="D110" s="115" t="s">
        <v>95</v>
      </c>
      <c r="E110" s="111"/>
      <c r="F110" s="112"/>
      <c r="G110" s="113">
        <v>5000</v>
      </c>
      <c r="H110" s="113">
        <v>5000</v>
      </c>
      <c r="I110" s="113">
        <v>5000</v>
      </c>
    </row>
    <row r="111" spans="1:9" x14ac:dyDescent="0.25">
      <c r="A111" s="141">
        <v>32</v>
      </c>
      <c r="B111" s="142"/>
      <c r="C111" s="143"/>
      <c r="D111" s="115" t="s">
        <v>103</v>
      </c>
      <c r="E111" s="111"/>
      <c r="F111" s="112"/>
      <c r="G111" s="113">
        <v>5000</v>
      </c>
      <c r="H111" s="113">
        <v>5000</v>
      </c>
      <c r="I111" s="113">
        <v>5000</v>
      </c>
    </row>
    <row r="112" spans="1:9" ht="15" customHeight="1" x14ac:dyDescent="0.25">
      <c r="A112" s="144" t="s">
        <v>124</v>
      </c>
      <c r="B112" s="145"/>
      <c r="C112" s="146"/>
      <c r="D112" s="106" t="s">
        <v>305</v>
      </c>
      <c r="E112" s="107"/>
      <c r="F112" s="108">
        <v>23398.93</v>
      </c>
      <c r="G112" s="116">
        <v>5000</v>
      </c>
      <c r="H112" s="116">
        <v>5000</v>
      </c>
      <c r="I112" s="116">
        <v>5000</v>
      </c>
    </row>
    <row r="113" spans="1:9" ht="15" customHeight="1" x14ac:dyDescent="0.25">
      <c r="A113" s="150" t="s">
        <v>145</v>
      </c>
      <c r="B113" s="151"/>
      <c r="C113" s="152"/>
      <c r="D113" s="110" t="s">
        <v>201</v>
      </c>
      <c r="E113" s="111"/>
      <c r="F113" s="112"/>
      <c r="G113" s="113">
        <f>G112</f>
        <v>5000</v>
      </c>
      <c r="H113" s="113">
        <f t="shared" ref="H113:I115" si="29">H112</f>
        <v>5000</v>
      </c>
      <c r="I113" s="113">
        <f t="shared" si="29"/>
        <v>5000</v>
      </c>
    </row>
    <row r="114" spans="1:9" x14ac:dyDescent="0.25">
      <c r="A114" s="138">
        <v>3</v>
      </c>
      <c r="B114" s="139"/>
      <c r="C114" s="140"/>
      <c r="D114" s="115" t="s">
        <v>95</v>
      </c>
      <c r="E114" s="111"/>
      <c r="F114" s="112"/>
      <c r="G114" s="113">
        <f t="shared" ref="G114:G115" si="30">G113</f>
        <v>5000</v>
      </c>
      <c r="H114" s="113">
        <f t="shared" si="29"/>
        <v>5000</v>
      </c>
      <c r="I114" s="113">
        <f t="shared" si="29"/>
        <v>5000</v>
      </c>
    </row>
    <row r="115" spans="1:9" x14ac:dyDescent="0.25">
      <c r="A115" s="141">
        <v>32</v>
      </c>
      <c r="B115" s="142"/>
      <c r="C115" s="143"/>
      <c r="D115" s="115" t="s">
        <v>103</v>
      </c>
      <c r="E115" s="111"/>
      <c r="F115" s="112"/>
      <c r="G115" s="113">
        <f t="shared" si="30"/>
        <v>5000</v>
      </c>
      <c r="H115" s="113">
        <f t="shared" si="29"/>
        <v>5000</v>
      </c>
      <c r="I115" s="113">
        <f t="shared" si="29"/>
        <v>5000</v>
      </c>
    </row>
    <row r="116" spans="1:9" x14ac:dyDescent="0.25">
      <c r="A116" s="144" t="s">
        <v>304</v>
      </c>
      <c r="B116" s="145"/>
      <c r="C116" s="146"/>
      <c r="D116" s="106" t="s">
        <v>173</v>
      </c>
      <c r="E116" s="107"/>
      <c r="F116" s="108">
        <v>23398.93</v>
      </c>
      <c r="G116" s="116">
        <f>SUM(G117)</f>
        <v>20000</v>
      </c>
      <c r="H116" s="116">
        <f t="shared" ref="H116:I116" si="31">SUM(H117)</f>
        <v>20000</v>
      </c>
      <c r="I116" s="116">
        <f t="shared" si="31"/>
        <v>20000</v>
      </c>
    </row>
    <row r="117" spans="1:9" x14ac:dyDescent="0.25">
      <c r="A117" s="150" t="s">
        <v>145</v>
      </c>
      <c r="B117" s="151"/>
      <c r="C117" s="152"/>
      <c r="D117" s="110" t="s">
        <v>201</v>
      </c>
      <c r="E117" s="111"/>
      <c r="F117" s="112"/>
      <c r="G117" s="113">
        <v>20000</v>
      </c>
      <c r="H117" s="113">
        <v>20000</v>
      </c>
      <c r="I117" s="113">
        <v>20000</v>
      </c>
    </row>
    <row r="118" spans="1:9" x14ac:dyDescent="0.25">
      <c r="A118" s="138">
        <v>3</v>
      </c>
      <c r="B118" s="139"/>
      <c r="C118" s="140"/>
      <c r="D118" s="115" t="s">
        <v>95</v>
      </c>
      <c r="E118" s="111"/>
      <c r="F118" s="112"/>
      <c r="G118" s="113">
        <v>20000</v>
      </c>
      <c r="H118" s="113">
        <v>20000</v>
      </c>
      <c r="I118" s="113">
        <v>20000</v>
      </c>
    </row>
    <row r="119" spans="1:9" x14ac:dyDescent="0.25">
      <c r="A119" s="141">
        <v>32</v>
      </c>
      <c r="B119" s="142"/>
      <c r="C119" s="143"/>
      <c r="D119" s="115" t="s">
        <v>103</v>
      </c>
      <c r="E119" s="111"/>
      <c r="F119" s="112"/>
      <c r="G119" s="113">
        <v>20000</v>
      </c>
      <c r="H119" s="113">
        <v>20000</v>
      </c>
      <c r="I119" s="113">
        <v>20000</v>
      </c>
    </row>
    <row r="120" spans="1:9" x14ac:dyDescent="0.25">
      <c r="A120" s="153" t="s">
        <v>125</v>
      </c>
      <c r="B120" s="154"/>
      <c r="C120" s="155"/>
      <c r="D120" s="102" t="s">
        <v>174</v>
      </c>
      <c r="E120" s="103"/>
      <c r="F120" s="104"/>
      <c r="G120" s="105">
        <f>SUM(G121)</f>
        <v>18500</v>
      </c>
      <c r="H120" s="105">
        <f t="shared" ref="H120:I120" si="32">SUM(H121)</f>
        <v>18500</v>
      </c>
      <c r="I120" s="105">
        <f t="shared" si="32"/>
        <v>18500</v>
      </c>
    </row>
    <row r="121" spans="1:9" ht="75" x14ac:dyDescent="0.25">
      <c r="A121" s="144" t="s">
        <v>126</v>
      </c>
      <c r="B121" s="145"/>
      <c r="C121" s="146"/>
      <c r="D121" s="106" t="s">
        <v>175</v>
      </c>
      <c r="E121" s="107"/>
      <c r="F121" s="108">
        <v>12822.37</v>
      </c>
      <c r="G121" s="116">
        <f>SUM(G122)</f>
        <v>18500</v>
      </c>
      <c r="H121" s="116">
        <f t="shared" ref="H121:I121" si="33">SUM(H122)</f>
        <v>18500</v>
      </c>
      <c r="I121" s="116">
        <f t="shared" si="33"/>
        <v>18500</v>
      </c>
    </row>
    <row r="122" spans="1:9" x14ac:dyDescent="0.25">
      <c r="A122" s="150" t="s">
        <v>140</v>
      </c>
      <c r="B122" s="151"/>
      <c r="C122" s="152"/>
      <c r="D122" s="110" t="s">
        <v>19</v>
      </c>
      <c r="E122" s="111"/>
      <c r="F122" s="112"/>
      <c r="G122" s="113">
        <v>18500</v>
      </c>
      <c r="H122" s="113">
        <v>18500</v>
      </c>
      <c r="I122" s="113">
        <v>18500</v>
      </c>
    </row>
    <row r="123" spans="1:9" x14ac:dyDescent="0.25">
      <c r="A123" s="138">
        <v>3</v>
      </c>
      <c r="B123" s="139"/>
      <c r="C123" s="140"/>
      <c r="D123" s="115" t="s">
        <v>95</v>
      </c>
      <c r="E123" s="111"/>
      <c r="F123" s="112"/>
      <c r="G123" s="113">
        <v>18500</v>
      </c>
      <c r="H123" s="113">
        <v>18500</v>
      </c>
      <c r="I123" s="113">
        <v>18500</v>
      </c>
    </row>
    <row r="124" spans="1:9" x14ac:dyDescent="0.25">
      <c r="A124" s="141">
        <v>34</v>
      </c>
      <c r="B124" s="142"/>
      <c r="C124" s="143"/>
      <c r="D124" s="115" t="s">
        <v>75</v>
      </c>
      <c r="E124" s="111"/>
      <c r="F124" s="112"/>
      <c r="G124" s="113">
        <v>18500</v>
      </c>
      <c r="H124" s="113">
        <v>18500</v>
      </c>
      <c r="I124" s="113">
        <v>18500</v>
      </c>
    </row>
    <row r="125" spans="1:9" ht="30" x14ac:dyDescent="0.25">
      <c r="A125" s="153" t="s">
        <v>127</v>
      </c>
      <c r="B125" s="154"/>
      <c r="C125" s="155"/>
      <c r="D125" s="102" t="s">
        <v>134</v>
      </c>
      <c r="E125" s="103"/>
      <c r="F125" s="104"/>
      <c r="G125" s="105">
        <f>SUM(G126,G130)</f>
        <v>12000</v>
      </c>
      <c r="H125" s="105">
        <f t="shared" ref="H125:I125" si="34">SUM(H126,H130)</f>
        <v>12000</v>
      </c>
      <c r="I125" s="105">
        <f t="shared" si="34"/>
        <v>12000</v>
      </c>
    </row>
    <row r="126" spans="1:9" x14ac:dyDescent="0.25">
      <c r="A126" s="144" t="s">
        <v>128</v>
      </c>
      <c r="B126" s="145"/>
      <c r="C126" s="146"/>
      <c r="D126" s="106" t="s">
        <v>135</v>
      </c>
      <c r="E126" s="107"/>
      <c r="F126" s="108">
        <v>4500</v>
      </c>
      <c r="G126" s="116">
        <v>11000</v>
      </c>
      <c r="H126" s="116">
        <v>11000</v>
      </c>
      <c r="I126" s="116">
        <v>11000</v>
      </c>
    </row>
    <row r="127" spans="1:9" x14ac:dyDescent="0.25">
      <c r="A127" s="150" t="s">
        <v>145</v>
      </c>
      <c r="B127" s="151"/>
      <c r="C127" s="152"/>
      <c r="D127" s="110" t="s">
        <v>151</v>
      </c>
      <c r="E127" s="111"/>
      <c r="F127" s="112"/>
      <c r="G127" s="113">
        <v>11000</v>
      </c>
      <c r="H127" s="113">
        <v>11000</v>
      </c>
      <c r="I127" s="113">
        <v>11000</v>
      </c>
    </row>
    <row r="128" spans="1:9" x14ac:dyDescent="0.25">
      <c r="A128" s="138">
        <v>3</v>
      </c>
      <c r="B128" s="139"/>
      <c r="C128" s="140"/>
      <c r="D128" s="115" t="s">
        <v>95</v>
      </c>
      <c r="E128" s="111"/>
      <c r="F128" s="112"/>
      <c r="G128" s="113">
        <v>11000</v>
      </c>
      <c r="H128" s="113">
        <v>11000</v>
      </c>
      <c r="I128" s="113">
        <v>11000</v>
      </c>
    </row>
    <row r="129" spans="1:9" x14ac:dyDescent="0.25">
      <c r="A129" s="141">
        <v>38</v>
      </c>
      <c r="B129" s="142"/>
      <c r="C129" s="143"/>
      <c r="D129" s="115" t="s">
        <v>133</v>
      </c>
      <c r="E129" s="111"/>
      <c r="F129" s="112"/>
      <c r="G129" s="113">
        <v>11000</v>
      </c>
      <c r="H129" s="113">
        <v>11000</v>
      </c>
      <c r="I129" s="113">
        <v>11000</v>
      </c>
    </row>
    <row r="130" spans="1:9" ht="30" x14ac:dyDescent="0.25">
      <c r="A130" s="144" t="s">
        <v>129</v>
      </c>
      <c r="B130" s="145"/>
      <c r="C130" s="146"/>
      <c r="D130" s="106" t="s">
        <v>136</v>
      </c>
      <c r="E130" s="107"/>
      <c r="F130" s="108">
        <v>530.89</v>
      </c>
      <c r="G130" s="116">
        <f>SUM(G131)</f>
        <v>1000</v>
      </c>
      <c r="H130" s="116">
        <f t="shared" ref="H130:I130" si="35">SUM(H131)</f>
        <v>1000</v>
      </c>
      <c r="I130" s="116">
        <f t="shared" si="35"/>
        <v>1000</v>
      </c>
    </row>
    <row r="131" spans="1:9" x14ac:dyDescent="0.25">
      <c r="A131" s="150" t="s">
        <v>140</v>
      </c>
      <c r="B131" s="151"/>
      <c r="C131" s="152"/>
      <c r="D131" s="110" t="s">
        <v>19</v>
      </c>
      <c r="E131" s="111"/>
      <c r="F131" s="112"/>
      <c r="G131" s="113">
        <v>1000</v>
      </c>
      <c r="H131" s="113">
        <v>1000</v>
      </c>
      <c r="I131" s="113">
        <v>1000</v>
      </c>
    </row>
    <row r="132" spans="1:9" x14ac:dyDescent="0.25">
      <c r="A132" s="138">
        <v>3</v>
      </c>
      <c r="B132" s="139"/>
      <c r="C132" s="140"/>
      <c r="D132" s="115" t="s">
        <v>95</v>
      </c>
      <c r="E132" s="111"/>
      <c r="F132" s="112"/>
      <c r="G132" s="113">
        <v>1000</v>
      </c>
      <c r="H132" s="113">
        <v>1000</v>
      </c>
      <c r="I132" s="113">
        <v>1000</v>
      </c>
    </row>
    <row r="133" spans="1:9" x14ac:dyDescent="0.25">
      <c r="A133" s="141">
        <v>38</v>
      </c>
      <c r="B133" s="142"/>
      <c r="C133" s="143"/>
      <c r="D133" s="115" t="s">
        <v>133</v>
      </c>
      <c r="E133" s="111"/>
      <c r="F133" s="112"/>
      <c r="G133" s="113">
        <v>1000</v>
      </c>
      <c r="H133" s="113">
        <v>1000</v>
      </c>
      <c r="I133" s="113">
        <v>1000</v>
      </c>
    </row>
    <row r="134" spans="1:9" ht="45" x14ac:dyDescent="0.25">
      <c r="A134" s="153" t="s">
        <v>130</v>
      </c>
      <c r="B134" s="154"/>
      <c r="C134" s="155"/>
      <c r="D134" s="102" t="s">
        <v>176</v>
      </c>
      <c r="E134" s="103"/>
      <c r="F134" s="104"/>
      <c r="G134" s="105">
        <f>SUM(G135,G142,G149,G156,G160)</f>
        <v>311500</v>
      </c>
      <c r="H134" s="105">
        <f t="shared" ref="H134:I134" si="36">SUM(H135,H142,H149,H156,H160)</f>
        <v>311500</v>
      </c>
      <c r="I134" s="105">
        <f t="shared" si="36"/>
        <v>311500</v>
      </c>
    </row>
    <row r="135" spans="1:9" x14ac:dyDescent="0.25">
      <c r="A135" s="144" t="s">
        <v>131</v>
      </c>
      <c r="B135" s="145"/>
      <c r="C135" s="146"/>
      <c r="D135" s="106" t="s">
        <v>269</v>
      </c>
      <c r="E135" s="107"/>
      <c r="F135" s="108">
        <v>79974.38</v>
      </c>
      <c r="G135" s="116">
        <v>200000</v>
      </c>
      <c r="H135" s="116">
        <v>200000</v>
      </c>
      <c r="I135" s="116">
        <v>200000</v>
      </c>
    </row>
    <row r="136" spans="1:9" x14ac:dyDescent="0.25">
      <c r="A136" s="150" t="s">
        <v>140</v>
      </c>
      <c r="B136" s="151"/>
      <c r="C136" s="152"/>
      <c r="D136" s="110" t="s">
        <v>19</v>
      </c>
      <c r="E136" s="111"/>
      <c r="F136" s="112"/>
      <c r="G136" s="113">
        <v>34750</v>
      </c>
      <c r="H136" s="113">
        <v>100000</v>
      </c>
      <c r="I136" s="113">
        <v>100000</v>
      </c>
    </row>
    <row r="137" spans="1:9" x14ac:dyDescent="0.25">
      <c r="A137" s="138">
        <v>3</v>
      </c>
      <c r="B137" s="139"/>
      <c r="C137" s="140"/>
      <c r="D137" s="115" t="s">
        <v>95</v>
      </c>
      <c r="E137" s="111"/>
      <c r="F137" s="112"/>
      <c r="G137" s="113">
        <f>G136</f>
        <v>34750</v>
      </c>
      <c r="H137" s="113">
        <v>100000</v>
      </c>
      <c r="I137" s="113">
        <v>100000</v>
      </c>
    </row>
    <row r="138" spans="1:9" x14ac:dyDescent="0.25">
      <c r="A138" s="141">
        <v>38</v>
      </c>
      <c r="B138" s="142"/>
      <c r="C138" s="143"/>
      <c r="D138" s="115" t="s">
        <v>133</v>
      </c>
      <c r="E138" s="111"/>
      <c r="F138" s="112"/>
      <c r="G138" s="113">
        <f>G137</f>
        <v>34750</v>
      </c>
      <c r="H138" s="113">
        <v>100000</v>
      </c>
      <c r="I138" s="113">
        <v>100000</v>
      </c>
    </row>
    <row r="139" spans="1:9" x14ac:dyDescent="0.25">
      <c r="A139" s="150" t="s">
        <v>145</v>
      </c>
      <c r="B139" s="151"/>
      <c r="C139" s="152"/>
      <c r="D139" s="110" t="s">
        <v>146</v>
      </c>
      <c r="E139" s="111"/>
      <c r="F139" s="112"/>
      <c r="G139" s="113">
        <f>G135-G136</f>
        <v>165250</v>
      </c>
      <c r="H139" s="113">
        <f t="shared" ref="H139:I139" si="37">H135-H136</f>
        <v>100000</v>
      </c>
      <c r="I139" s="113">
        <f t="shared" si="37"/>
        <v>100000</v>
      </c>
    </row>
    <row r="140" spans="1:9" x14ac:dyDescent="0.25">
      <c r="A140" s="138">
        <v>3</v>
      </c>
      <c r="B140" s="139"/>
      <c r="C140" s="140"/>
      <c r="D140" s="115" t="s">
        <v>95</v>
      </c>
      <c r="E140" s="111"/>
      <c r="F140" s="112"/>
      <c r="G140" s="113">
        <v>165250</v>
      </c>
      <c r="H140" s="113">
        <v>100000</v>
      </c>
      <c r="I140" s="113">
        <v>100000</v>
      </c>
    </row>
    <row r="141" spans="1:9" x14ac:dyDescent="0.25">
      <c r="A141" s="141">
        <v>38</v>
      </c>
      <c r="B141" s="142"/>
      <c r="C141" s="143"/>
      <c r="D141" s="115" t="s">
        <v>133</v>
      </c>
      <c r="E141" s="111"/>
      <c r="F141" s="112"/>
      <c r="G141" s="113">
        <f>G140</f>
        <v>165250</v>
      </c>
      <c r="H141" s="113">
        <v>100000</v>
      </c>
      <c r="I141" s="113">
        <v>100000</v>
      </c>
    </row>
    <row r="142" spans="1:9" ht="45" x14ac:dyDescent="0.25">
      <c r="A142" s="144" t="s">
        <v>177</v>
      </c>
      <c r="B142" s="145"/>
      <c r="C142" s="146"/>
      <c r="D142" s="106" t="s">
        <v>180</v>
      </c>
      <c r="E142" s="107"/>
      <c r="F142" s="108">
        <v>43722</v>
      </c>
      <c r="G142" s="116">
        <v>70000</v>
      </c>
      <c r="H142" s="116">
        <v>70000</v>
      </c>
      <c r="I142" s="116">
        <v>70000</v>
      </c>
    </row>
    <row r="143" spans="1:9" x14ac:dyDescent="0.25">
      <c r="A143" s="150" t="s">
        <v>140</v>
      </c>
      <c r="B143" s="151"/>
      <c r="C143" s="152"/>
      <c r="D143" s="110" t="s">
        <v>19</v>
      </c>
      <c r="E143" s="111"/>
      <c r="F143" s="112"/>
      <c r="G143" s="113">
        <v>10000</v>
      </c>
      <c r="H143" s="113">
        <v>10000</v>
      </c>
      <c r="I143" s="113">
        <v>10000</v>
      </c>
    </row>
    <row r="144" spans="1:9" x14ac:dyDescent="0.25">
      <c r="A144" s="138">
        <v>3</v>
      </c>
      <c r="B144" s="139"/>
      <c r="C144" s="140"/>
      <c r="D144" s="115" t="s">
        <v>95</v>
      </c>
      <c r="E144" s="111"/>
      <c r="F144" s="112"/>
      <c r="G144" s="113">
        <v>10000</v>
      </c>
      <c r="H144" s="113">
        <v>10000</v>
      </c>
      <c r="I144" s="113">
        <v>10000</v>
      </c>
    </row>
    <row r="145" spans="1:9" ht="28.5" x14ac:dyDescent="0.25">
      <c r="A145" s="141">
        <v>37</v>
      </c>
      <c r="B145" s="142"/>
      <c r="C145" s="143"/>
      <c r="D145" s="115" t="s">
        <v>181</v>
      </c>
      <c r="E145" s="111"/>
      <c r="F145" s="112"/>
      <c r="G145" s="113">
        <v>10000</v>
      </c>
      <c r="H145" s="113">
        <v>10000</v>
      </c>
      <c r="I145" s="113">
        <v>10000</v>
      </c>
    </row>
    <row r="146" spans="1:9" x14ac:dyDescent="0.25">
      <c r="A146" s="150" t="s">
        <v>145</v>
      </c>
      <c r="B146" s="151"/>
      <c r="C146" s="152"/>
      <c r="D146" s="110" t="s">
        <v>151</v>
      </c>
      <c r="E146" s="111"/>
      <c r="F146" s="112"/>
      <c r="G146" s="113">
        <f>G142-G143</f>
        <v>60000</v>
      </c>
      <c r="H146" s="113">
        <f t="shared" ref="H146:I146" si="38">H142-H143</f>
        <v>60000</v>
      </c>
      <c r="I146" s="113">
        <f t="shared" si="38"/>
        <v>60000</v>
      </c>
    </row>
    <row r="147" spans="1:9" x14ac:dyDescent="0.25">
      <c r="A147" s="138">
        <v>3</v>
      </c>
      <c r="B147" s="139"/>
      <c r="C147" s="140"/>
      <c r="D147" s="115" t="s">
        <v>95</v>
      </c>
      <c r="E147" s="111"/>
      <c r="F147" s="112"/>
      <c r="G147" s="113">
        <v>60000</v>
      </c>
      <c r="H147" s="113">
        <v>60000</v>
      </c>
      <c r="I147" s="113">
        <v>60000</v>
      </c>
    </row>
    <row r="148" spans="1:9" ht="28.5" x14ac:dyDescent="0.25">
      <c r="A148" s="141">
        <v>37</v>
      </c>
      <c r="B148" s="142"/>
      <c r="C148" s="143"/>
      <c r="D148" s="115" t="s">
        <v>181</v>
      </c>
      <c r="E148" s="111"/>
      <c r="F148" s="112"/>
      <c r="G148" s="113">
        <v>60000</v>
      </c>
      <c r="H148" s="113">
        <v>60000</v>
      </c>
      <c r="I148" s="113">
        <v>60000</v>
      </c>
    </row>
    <row r="149" spans="1:9" ht="30" x14ac:dyDescent="0.25">
      <c r="A149" s="144" t="s">
        <v>178</v>
      </c>
      <c r="B149" s="145"/>
      <c r="C149" s="146"/>
      <c r="D149" s="106" t="s">
        <v>182</v>
      </c>
      <c r="E149" s="107"/>
      <c r="F149" s="108">
        <v>10760</v>
      </c>
      <c r="G149" s="116">
        <v>25000</v>
      </c>
      <c r="H149" s="116">
        <v>25000</v>
      </c>
      <c r="I149" s="116">
        <v>25000</v>
      </c>
    </row>
    <row r="150" spans="1:9" x14ac:dyDescent="0.25">
      <c r="A150" s="150" t="s">
        <v>140</v>
      </c>
      <c r="B150" s="151"/>
      <c r="C150" s="152"/>
      <c r="D150" s="110" t="s">
        <v>19</v>
      </c>
      <c r="E150" s="111"/>
      <c r="F150" s="112"/>
      <c r="G150" s="113">
        <v>5000</v>
      </c>
      <c r="H150" s="113">
        <v>5000</v>
      </c>
      <c r="I150" s="113">
        <v>5000</v>
      </c>
    </row>
    <row r="151" spans="1:9" x14ac:dyDescent="0.25">
      <c r="A151" s="138">
        <v>3</v>
      </c>
      <c r="B151" s="139"/>
      <c r="C151" s="140"/>
      <c r="D151" s="115" t="s">
        <v>95</v>
      </c>
      <c r="E151" s="111"/>
      <c r="F151" s="112"/>
      <c r="G151" s="113">
        <v>5000</v>
      </c>
      <c r="H151" s="113">
        <v>5000</v>
      </c>
      <c r="I151" s="113">
        <v>5000</v>
      </c>
    </row>
    <row r="152" spans="1:9" ht="28.5" x14ac:dyDescent="0.25">
      <c r="A152" s="141">
        <v>37</v>
      </c>
      <c r="B152" s="142"/>
      <c r="C152" s="143"/>
      <c r="D152" s="115" t="s">
        <v>181</v>
      </c>
      <c r="E152" s="111"/>
      <c r="F152" s="112"/>
      <c r="G152" s="113">
        <v>5000</v>
      </c>
      <c r="H152" s="113">
        <v>5000</v>
      </c>
      <c r="I152" s="113">
        <v>5000</v>
      </c>
    </row>
    <row r="153" spans="1:9" x14ac:dyDescent="0.25">
      <c r="A153" s="150" t="s">
        <v>145</v>
      </c>
      <c r="B153" s="151"/>
      <c r="C153" s="152"/>
      <c r="D153" s="110" t="s">
        <v>151</v>
      </c>
      <c r="E153" s="111"/>
      <c r="F153" s="112"/>
      <c r="G153" s="113">
        <v>20000</v>
      </c>
      <c r="H153" s="113">
        <f t="shared" ref="H153:I153" si="39">H149-H150</f>
        <v>20000</v>
      </c>
      <c r="I153" s="113">
        <f t="shared" si="39"/>
        <v>20000</v>
      </c>
    </row>
    <row r="154" spans="1:9" x14ac:dyDescent="0.25">
      <c r="A154" s="138">
        <v>3</v>
      </c>
      <c r="B154" s="139"/>
      <c r="C154" s="140"/>
      <c r="D154" s="115" t="s">
        <v>95</v>
      </c>
      <c r="E154" s="111"/>
      <c r="F154" s="112"/>
      <c r="G154" s="113">
        <v>20000</v>
      </c>
      <c r="H154" s="113">
        <v>20000</v>
      </c>
      <c r="I154" s="113">
        <v>20000</v>
      </c>
    </row>
    <row r="155" spans="1:9" ht="28.5" x14ac:dyDescent="0.25">
      <c r="A155" s="141">
        <v>37</v>
      </c>
      <c r="B155" s="142"/>
      <c r="C155" s="143"/>
      <c r="D155" s="115" t="s">
        <v>181</v>
      </c>
      <c r="E155" s="111"/>
      <c r="F155" s="112"/>
      <c r="G155" s="113">
        <v>20000</v>
      </c>
      <c r="H155" s="113">
        <v>20000</v>
      </c>
      <c r="I155" s="113">
        <v>20000</v>
      </c>
    </row>
    <row r="156" spans="1:9" ht="35.1" customHeight="1" x14ac:dyDescent="0.25">
      <c r="A156" s="144" t="s">
        <v>179</v>
      </c>
      <c r="B156" s="145"/>
      <c r="C156" s="146"/>
      <c r="D156" s="106" t="s">
        <v>183</v>
      </c>
      <c r="E156" s="107"/>
      <c r="F156" s="108">
        <v>10774.83</v>
      </c>
      <c r="G156" s="116">
        <f>SUM(G157)</f>
        <v>15000</v>
      </c>
      <c r="H156" s="116">
        <f t="shared" ref="H156:I156" si="40">SUM(H157)</f>
        <v>15000</v>
      </c>
      <c r="I156" s="116">
        <f t="shared" si="40"/>
        <v>15000</v>
      </c>
    </row>
    <row r="157" spans="1:9" x14ac:dyDescent="0.25">
      <c r="A157" s="150" t="s">
        <v>145</v>
      </c>
      <c r="B157" s="151"/>
      <c r="C157" s="152"/>
      <c r="D157" s="110" t="s">
        <v>151</v>
      </c>
      <c r="E157" s="111"/>
      <c r="F157" s="112"/>
      <c r="G157" s="113">
        <v>15000</v>
      </c>
      <c r="H157" s="113">
        <v>15000</v>
      </c>
      <c r="I157" s="113">
        <v>15000</v>
      </c>
    </row>
    <row r="158" spans="1:9" x14ac:dyDescent="0.25">
      <c r="A158" s="138">
        <v>3</v>
      </c>
      <c r="B158" s="139"/>
      <c r="C158" s="140"/>
      <c r="D158" s="115" t="s">
        <v>95</v>
      </c>
      <c r="E158" s="111"/>
      <c r="F158" s="112"/>
      <c r="G158" s="113">
        <v>15000</v>
      </c>
      <c r="H158" s="113">
        <v>15000</v>
      </c>
      <c r="I158" s="113">
        <v>15000</v>
      </c>
    </row>
    <row r="159" spans="1:9" ht="28.5" x14ac:dyDescent="0.25">
      <c r="A159" s="141">
        <v>37</v>
      </c>
      <c r="B159" s="142"/>
      <c r="C159" s="143"/>
      <c r="D159" s="115" t="s">
        <v>181</v>
      </c>
      <c r="E159" s="111"/>
      <c r="F159" s="112"/>
      <c r="G159" s="113">
        <v>15000</v>
      </c>
      <c r="H159" s="113">
        <v>15000</v>
      </c>
      <c r="I159" s="113">
        <v>15000</v>
      </c>
    </row>
    <row r="160" spans="1:9" ht="45" x14ac:dyDescent="0.25">
      <c r="A160" s="144" t="s">
        <v>268</v>
      </c>
      <c r="B160" s="145"/>
      <c r="C160" s="146"/>
      <c r="D160" s="106" t="s">
        <v>184</v>
      </c>
      <c r="E160" s="107"/>
      <c r="F160" s="108">
        <v>0</v>
      </c>
      <c r="G160" s="116">
        <f>SUM(G161)</f>
        <v>1500</v>
      </c>
      <c r="H160" s="116">
        <f t="shared" ref="H160:I160" si="41">SUM(H161)</f>
        <v>1500</v>
      </c>
      <c r="I160" s="116">
        <f t="shared" si="41"/>
        <v>1500</v>
      </c>
    </row>
    <row r="161" spans="1:9" x14ac:dyDescent="0.25">
      <c r="A161" s="150" t="s">
        <v>145</v>
      </c>
      <c r="B161" s="151"/>
      <c r="C161" s="152"/>
      <c r="D161" s="110" t="s">
        <v>151</v>
      </c>
      <c r="E161" s="111"/>
      <c r="F161" s="112"/>
      <c r="G161" s="113">
        <v>1500</v>
      </c>
      <c r="H161" s="113">
        <v>1500</v>
      </c>
      <c r="I161" s="113">
        <v>1500</v>
      </c>
    </row>
    <row r="162" spans="1:9" x14ac:dyDescent="0.25">
      <c r="A162" s="138">
        <v>3</v>
      </c>
      <c r="B162" s="139"/>
      <c r="C162" s="140"/>
      <c r="D162" s="115" t="s">
        <v>95</v>
      </c>
      <c r="E162" s="111"/>
      <c r="F162" s="112"/>
      <c r="G162" s="113">
        <v>1500</v>
      </c>
      <c r="H162" s="113">
        <v>1500</v>
      </c>
      <c r="I162" s="113">
        <v>1500</v>
      </c>
    </row>
    <row r="163" spans="1:9" ht="28.5" x14ac:dyDescent="0.25">
      <c r="A163" s="141">
        <v>37</v>
      </c>
      <c r="B163" s="142"/>
      <c r="C163" s="143"/>
      <c r="D163" s="115" t="s">
        <v>181</v>
      </c>
      <c r="E163" s="111"/>
      <c r="F163" s="112"/>
      <c r="G163" s="113">
        <v>1500</v>
      </c>
      <c r="H163" s="113">
        <v>1500</v>
      </c>
      <c r="I163" s="113">
        <v>1500</v>
      </c>
    </row>
    <row r="164" spans="1:9" ht="60" x14ac:dyDescent="0.25">
      <c r="A164" s="159" t="s">
        <v>185</v>
      </c>
      <c r="B164" s="160"/>
      <c r="C164" s="161"/>
      <c r="D164" s="102" t="s">
        <v>186</v>
      </c>
      <c r="E164" s="103"/>
      <c r="F164" s="104"/>
      <c r="G164" s="105">
        <f>SUM(G165,G169,G173,G180,G184,G188)</f>
        <v>130000</v>
      </c>
      <c r="H164" s="105">
        <f t="shared" ref="H164:I164" si="42">SUM(H165,H169,H173,H180,H184,H188)</f>
        <v>130000</v>
      </c>
      <c r="I164" s="105">
        <f t="shared" si="42"/>
        <v>130000</v>
      </c>
    </row>
    <row r="165" spans="1:9" ht="30" x14ac:dyDescent="0.25">
      <c r="A165" s="156" t="s">
        <v>187</v>
      </c>
      <c r="B165" s="157"/>
      <c r="C165" s="158"/>
      <c r="D165" s="106" t="s">
        <v>307</v>
      </c>
      <c r="E165" s="107"/>
      <c r="F165" s="108">
        <v>0</v>
      </c>
      <c r="G165" s="116">
        <f>SUM(G166)</f>
        <v>10000</v>
      </c>
      <c r="H165" s="116">
        <f t="shared" ref="H165:I165" si="43">SUM(H166)</f>
        <v>10000</v>
      </c>
      <c r="I165" s="116">
        <f t="shared" si="43"/>
        <v>10000</v>
      </c>
    </row>
    <row r="166" spans="1:9" x14ac:dyDescent="0.25">
      <c r="A166" s="150" t="s">
        <v>145</v>
      </c>
      <c r="B166" s="151"/>
      <c r="C166" s="152"/>
      <c r="D166" s="110" t="s">
        <v>151</v>
      </c>
      <c r="E166" s="111"/>
      <c r="F166" s="112"/>
      <c r="G166" s="113">
        <v>10000</v>
      </c>
      <c r="H166" s="113">
        <v>10000</v>
      </c>
      <c r="I166" s="113">
        <v>10000</v>
      </c>
    </row>
    <row r="167" spans="1:9" x14ac:dyDescent="0.25">
      <c r="A167" s="138">
        <v>3</v>
      </c>
      <c r="B167" s="139"/>
      <c r="C167" s="140"/>
      <c r="D167" s="115" t="s">
        <v>95</v>
      </c>
      <c r="E167" s="111"/>
      <c r="F167" s="112"/>
      <c r="G167" s="113">
        <v>10000</v>
      </c>
      <c r="H167" s="113">
        <v>10000</v>
      </c>
      <c r="I167" s="113">
        <v>10000</v>
      </c>
    </row>
    <row r="168" spans="1:9" x14ac:dyDescent="0.25">
      <c r="A168" s="141">
        <v>31</v>
      </c>
      <c r="B168" s="142"/>
      <c r="C168" s="143"/>
      <c r="D168" s="115" t="s">
        <v>91</v>
      </c>
      <c r="E168" s="111"/>
      <c r="F168" s="112"/>
      <c r="G168" s="113">
        <v>10000</v>
      </c>
      <c r="H168" s="113">
        <v>10000</v>
      </c>
      <c r="I168" s="113">
        <v>10000</v>
      </c>
    </row>
    <row r="169" spans="1:9" ht="30" x14ac:dyDescent="0.25">
      <c r="A169" s="144" t="s">
        <v>188</v>
      </c>
      <c r="B169" s="145"/>
      <c r="C169" s="146"/>
      <c r="D169" s="106" t="s">
        <v>189</v>
      </c>
      <c r="E169" s="107"/>
      <c r="F169" s="108">
        <v>32978.620000000003</v>
      </c>
      <c r="G169" s="116">
        <f>SUM(G170)</f>
        <v>10000</v>
      </c>
      <c r="H169" s="116">
        <f t="shared" ref="H169:I169" si="44">SUM(H170)</f>
        <v>10000</v>
      </c>
      <c r="I169" s="116">
        <f t="shared" si="44"/>
        <v>10000</v>
      </c>
    </row>
    <row r="170" spans="1:9" x14ac:dyDescent="0.25">
      <c r="A170" s="150" t="s">
        <v>145</v>
      </c>
      <c r="B170" s="151"/>
      <c r="C170" s="152"/>
      <c r="D170" s="110" t="s">
        <v>151</v>
      </c>
      <c r="E170" s="111"/>
      <c r="F170" s="112"/>
      <c r="G170" s="113">
        <v>10000</v>
      </c>
      <c r="H170" s="113">
        <v>10000</v>
      </c>
      <c r="I170" s="113">
        <v>10000</v>
      </c>
    </row>
    <row r="171" spans="1:9" x14ac:dyDescent="0.25">
      <c r="A171" s="138">
        <v>3</v>
      </c>
      <c r="B171" s="139"/>
      <c r="C171" s="140"/>
      <c r="D171" s="115" t="s">
        <v>95</v>
      </c>
      <c r="E171" s="111"/>
      <c r="F171" s="112"/>
      <c r="G171" s="113">
        <v>10000</v>
      </c>
      <c r="H171" s="113">
        <v>10000</v>
      </c>
      <c r="I171" s="113">
        <v>10000</v>
      </c>
    </row>
    <row r="172" spans="1:9" x14ac:dyDescent="0.25">
      <c r="A172" s="141">
        <v>32</v>
      </c>
      <c r="B172" s="142"/>
      <c r="C172" s="143"/>
      <c r="D172" s="115" t="s">
        <v>103</v>
      </c>
      <c r="E172" s="111"/>
      <c r="F172" s="112"/>
      <c r="G172" s="113">
        <v>10000</v>
      </c>
      <c r="H172" s="113">
        <v>10000</v>
      </c>
      <c r="I172" s="113">
        <v>10000</v>
      </c>
    </row>
    <row r="173" spans="1:9" ht="30" x14ac:dyDescent="0.25">
      <c r="A173" s="144" t="s">
        <v>190</v>
      </c>
      <c r="B173" s="145"/>
      <c r="C173" s="146"/>
      <c r="D173" s="106" t="s">
        <v>191</v>
      </c>
      <c r="E173" s="107"/>
      <c r="F173" s="108">
        <v>40252.79</v>
      </c>
      <c r="G173" s="116">
        <v>50000</v>
      </c>
      <c r="H173" s="116">
        <v>50000</v>
      </c>
      <c r="I173" s="116">
        <v>50000</v>
      </c>
    </row>
    <row r="174" spans="1:9" x14ac:dyDescent="0.25">
      <c r="A174" s="147" t="s">
        <v>140</v>
      </c>
      <c r="B174" s="148"/>
      <c r="C174" s="149"/>
      <c r="D174" s="110" t="s">
        <v>19</v>
      </c>
      <c r="E174" s="111"/>
      <c r="F174" s="112"/>
      <c r="G174" s="113" t="s">
        <v>308</v>
      </c>
      <c r="H174" s="113">
        <v>10000</v>
      </c>
      <c r="I174" s="113">
        <v>10000</v>
      </c>
    </row>
    <row r="175" spans="1:9" x14ac:dyDescent="0.25">
      <c r="A175" s="138">
        <v>3</v>
      </c>
      <c r="B175" s="139"/>
      <c r="C175" s="140"/>
      <c r="D175" s="115" t="s">
        <v>95</v>
      </c>
      <c r="E175" s="111"/>
      <c r="F175" s="112"/>
      <c r="G175" s="113">
        <v>10000</v>
      </c>
      <c r="H175" s="113">
        <v>10000</v>
      </c>
      <c r="I175" s="113">
        <v>10000</v>
      </c>
    </row>
    <row r="176" spans="1:9" x14ac:dyDescent="0.25">
      <c r="A176" s="141">
        <v>32</v>
      </c>
      <c r="B176" s="142"/>
      <c r="C176" s="143"/>
      <c r="D176" s="115" t="s">
        <v>103</v>
      </c>
      <c r="E176" s="111"/>
      <c r="F176" s="112"/>
      <c r="G176" s="113">
        <v>10000</v>
      </c>
      <c r="H176" s="113">
        <v>10000</v>
      </c>
      <c r="I176" s="113">
        <v>10000</v>
      </c>
    </row>
    <row r="177" spans="1:9" x14ac:dyDescent="0.25">
      <c r="A177" s="147" t="s">
        <v>145</v>
      </c>
      <c r="B177" s="148"/>
      <c r="C177" s="149"/>
      <c r="D177" s="110" t="s">
        <v>146</v>
      </c>
      <c r="E177" s="111"/>
      <c r="F177" s="112"/>
      <c r="G177" s="113">
        <v>40000</v>
      </c>
      <c r="H177" s="113">
        <f t="shared" ref="H177:I177" si="45">H173-H174</f>
        <v>40000</v>
      </c>
      <c r="I177" s="113">
        <f t="shared" si="45"/>
        <v>40000</v>
      </c>
    </row>
    <row r="178" spans="1:9" x14ac:dyDescent="0.25">
      <c r="A178" s="138">
        <v>3</v>
      </c>
      <c r="B178" s="139"/>
      <c r="C178" s="140"/>
      <c r="D178" s="115" t="s">
        <v>95</v>
      </c>
      <c r="E178" s="111"/>
      <c r="F178" s="112"/>
      <c r="G178" s="113">
        <v>40000</v>
      </c>
      <c r="H178" s="113">
        <v>40000</v>
      </c>
      <c r="I178" s="113">
        <v>40000</v>
      </c>
    </row>
    <row r="179" spans="1:9" x14ac:dyDescent="0.25">
      <c r="A179" s="141">
        <v>32</v>
      </c>
      <c r="B179" s="142"/>
      <c r="C179" s="143"/>
      <c r="D179" s="115" t="s">
        <v>103</v>
      </c>
      <c r="E179" s="111"/>
      <c r="F179" s="112"/>
      <c r="G179" s="113">
        <v>40000</v>
      </c>
      <c r="H179" s="113">
        <v>40000</v>
      </c>
      <c r="I179" s="113">
        <v>40000</v>
      </c>
    </row>
    <row r="180" spans="1:9" ht="30" x14ac:dyDescent="0.25">
      <c r="A180" s="144" t="s">
        <v>192</v>
      </c>
      <c r="B180" s="145"/>
      <c r="C180" s="146"/>
      <c r="D180" s="106" t="s">
        <v>303</v>
      </c>
      <c r="E180" s="107"/>
      <c r="F180" s="108">
        <v>31062.38</v>
      </c>
      <c r="G180" s="116">
        <f>SUM(G181)</f>
        <v>15000</v>
      </c>
      <c r="H180" s="116">
        <f t="shared" ref="H180:I180" si="46">SUM(H181)</f>
        <v>15000</v>
      </c>
      <c r="I180" s="116">
        <f t="shared" si="46"/>
        <v>15000</v>
      </c>
    </row>
    <row r="181" spans="1:9" ht="14.45" customHeight="1" x14ac:dyDescent="0.25">
      <c r="A181" s="147" t="s">
        <v>145</v>
      </c>
      <c r="B181" s="148"/>
      <c r="C181" s="149"/>
      <c r="D181" s="110" t="s">
        <v>151</v>
      </c>
      <c r="E181" s="111"/>
      <c r="F181" s="112"/>
      <c r="G181" s="113">
        <v>15000</v>
      </c>
      <c r="H181" s="113">
        <v>15000</v>
      </c>
      <c r="I181" s="113">
        <v>15000</v>
      </c>
    </row>
    <row r="182" spans="1:9" x14ac:dyDescent="0.25">
      <c r="A182" s="138">
        <v>3</v>
      </c>
      <c r="B182" s="139"/>
      <c r="C182" s="140"/>
      <c r="D182" s="115" t="s">
        <v>95</v>
      </c>
      <c r="E182" s="111"/>
      <c r="F182" s="112"/>
      <c r="G182" s="113">
        <v>15000</v>
      </c>
      <c r="H182" s="113">
        <v>15000</v>
      </c>
      <c r="I182" s="113">
        <v>15000</v>
      </c>
    </row>
    <row r="183" spans="1:9" x14ac:dyDescent="0.25">
      <c r="A183" s="141">
        <v>32</v>
      </c>
      <c r="B183" s="142"/>
      <c r="C183" s="143"/>
      <c r="D183" s="115" t="s">
        <v>103</v>
      </c>
      <c r="E183" s="111"/>
      <c r="F183" s="112"/>
      <c r="G183" s="113">
        <v>15000</v>
      </c>
      <c r="H183" s="113">
        <v>15000</v>
      </c>
      <c r="I183" s="113">
        <v>15000</v>
      </c>
    </row>
    <row r="184" spans="1:9" ht="32.450000000000003" customHeight="1" x14ac:dyDescent="0.25">
      <c r="A184" s="144" t="s">
        <v>193</v>
      </c>
      <c r="B184" s="145"/>
      <c r="C184" s="146"/>
      <c r="D184" s="106" t="s">
        <v>194</v>
      </c>
      <c r="E184" s="107"/>
      <c r="F184" s="108">
        <v>7790.76</v>
      </c>
      <c r="G184" s="116">
        <f>SUM(G185)</f>
        <v>5000</v>
      </c>
      <c r="H184" s="116">
        <f t="shared" ref="H184:I184" si="47">SUM(H185)</f>
        <v>5000</v>
      </c>
      <c r="I184" s="116">
        <f t="shared" si="47"/>
        <v>5000</v>
      </c>
    </row>
    <row r="185" spans="1:9" x14ac:dyDescent="0.25">
      <c r="A185" s="147" t="s">
        <v>145</v>
      </c>
      <c r="B185" s="148"/>
      <c r="C185" s="149"/>
      <c r="D185" s="110" t="s">
        <v>151</v>
      </c>
      <c r="E185" s="111"/>
      <c r="F185" s="112"/>
      <c r="G185" s="113">
        <v>5000</v>
      </c>
      <c r="H185" s="113">
        <v>5000</v>
      </c>
      <c r="I185" s="113">
        <v>5000</v>
      </c>
    </row>
    <row r="186" spans="1:9" x14ac:dyDescent="0.25">
      <c r="A186" s="138">
        <v>3</v>
      </c>
      <c r="B186" s="139"/>
      <c r="C186" s="140"/>
      <c r="D186" s="115" t="s">
        <v>95</v>
      </c>
      <c r="E186" s="111"/>
      <c r="F186" s="112"/>
      <c r="G186" s="113">
        <v>5000</v>
      </c>
      <c r="H186" s="113">
        <v>5000</v>
      </c>
      <c r="I186" s="113">
        <v>5000</v>
      </c>
    </row>
    <row r="187" spans="1:9" x14ac:dyDescent="0.25">
      <c r="A187" s="141">
        <v>32</v>
      </c>
      <c r="B187" s="142"/>
      <c r="C187" s="143"/>
      <c r="D187" s="115" t="s">
        <v>108</v>
      </c>
      <c r="E187" s="111"/>
      <c r="F187" s="112"/>
      <c r="G187" s="113">
        <v>5000</v>
      </c>
      <c r="H187" s="113">
        <v>5000</v>
      </c>
      <c r="I187" s="113">
        <v>5000</v>
      </c>
    </row>
    <row r="188" spans="1:9" ht="30" x14ac:dyDescent="0.25">
      <c r="A188" s="144" t="s">
        <v>195</v>
      </c>
      <c r="B188" s="145"/>
      <c r="C188" s="146"/>
      <c r="D188" s="106" t="s">
        <v>196</v>
      </c>
      <c r="E188" s="107"/>
      <c r="F188" s="108">
        <v>46460.22</v>
      </c>
      <c r="G188" s="116">
        <v>40000</v>
      </c>
      <c r="H188" s="116">
        <v>40000</v>
      </c>
      <c r="I188" s="116">
        <v>40000</v>
      </c>
    </row>
    <row r="189" spans="1:9" x14ac:dyDescent="0.25">
      <c r="A189" s="147" t="s">
        <v>140</v>
      </c>
      <c r="B189" s="148"/>
      <c r="C189" s="149"/>
      <c r="D189" s="110" t="s">
        <v>19</v>
      </c>
      <c r="E189" s="111"/>
      <c r="F189" s="112"/>
      <c r="G189" s="113">
        <v>8000</v>
      </c>
      <c r="H189" s="113">
        <v>8000</v>
      </c>
      <c r="I189" s="113">
        <v>8000</v>
      </c>
    </row>
    <row r="190" spans="1:9" x14ac:dyDescent="0.25">
      <c r="A190" s="138">
        <v>3</v>
      </c>
      <c r="B190" s="139"/>
      <c r="C190" s="140"/>
      <c r="D190" s="115" t="s">
        <v>95</v>
      </c>
      <c r="E190" s="111"/>
      <c r="F190" s="112"/>
      <c r="G190" s="113">
        <v>8000</v>
      </c>
      <c r="H190" s="113">
        <v>8000</v>
      </c>
      <c r="I190" s="113">
        <v>8000</v>
      </c>
    </row>
    <row r="191" spans="1:9" x14ac:dyDescent="0.25">
      <c r="A191" s="141">
        <v>32</v>
      </c>
      <c r="B191" s="142"/>
      <c r="C191" s="143"/>
      <c r="D191" s="115" t="s">
        <v>108</v>
      </c>
      <c r="E191" s="111"/>
      <c r="F191" s="112"/>
      <c r="G191" s="113">
        <v>8000</v>
      </c>
      <c r="H191" s="113">
        <v>8000</v>
      </c>
      <c r="I191" s="113">
        <v>8000</v>
      </c>
    </row>
    <row r="192" spans="1:9" x14ac:dyDescent="0.25">
      <c r="A192" s="147" t="s">
        <v>145</v>
      </c>
      <c r="B192" s="148"/>
      <c r="C192" s="149"/>
      <c r="D192" s="110" t="s">
        <v>146</v>
      </c>
      <c r="E192" s="111"/>
      <c r="F192" s="112"/>
      <c r="G192" s="113">
        <f>G188-G189</f>
        <v>32000</v>
      </c>
      <c r="H192" s="113">
        <f t="shared" ref="H192:I192" si="48">H188-H189</f>
        <v>32000</v>
      </c>
      <c r="I192" s="113">
        <f t="shared" si="48"/>
        <v>32000</v>
      </c>
    </row>
    <row r="193" spans="1:12" x14ac:dyDescent="0.25">
      <c r="A193" s="138">
        <v>3</v>
      </c>
      <c r="B193" s="139"/>
      <c r="C193" s="140"/>
      <c r="D193" s="115" t="s">
        <v>95</v>
      </c>
      <c r="E193" s="111"/>
      <c r="F193" s="112"/>
      <c r="G193" s="113">
        <v>32000</v>
      </c>
      <c r="H193" s="113">
        <v>32000</v>
      </c>
      <c r="I193" s="113">
        <v>32000</v>
      </c>
    </row>
    <row r="194" spans="1:12" x14ac:dyDescent="0.25">
      <c r="A194" s="141">
        <v>32</v>
      </c>
      <c r="B194" s="142"/>
      <c r="C194" s="143"/>
      <c r="D194" s="115" t="s">
        <v>108</v>
      </c>
      <c r="E194" s="111"/>
      <c r="F194" s="112"/>
      <c r="G194" s="113">
        <v>32000</v>
      </c>
      <c r="H194" s="113">
        <v>32000</v>
      </c>
      <c r="I194" s="113">
        <v>32000</v>
      </c>
    </row>
    <row r="195" spans="1:12" ht="45" x14ac:dyDescent="0.25">
      <c r="A195" s="153" t="s">
        <v>197</v>
      </c>
      <c r="B195" s="154"/>
      <c r="C195" s="155"/>
      <c r="D195" s="102" t="s">
        <v>137</v>
      </c>
      <c r="E195" s="103"/>
      <c r="F195" s="104"/>
      <c r="G195" s="105">
        <f>SUM(G196,G203,G210,G217,G224,G231,G238,G245,G252,G259,G266,G273,G280,G287,G294)</f>
        <v>1652000</v>
      </c>
      <c r="H195" s="105">
        <f t="shared" ref="H195:I195" si="49">SUM(H196,H203,H210,H217,H224,H231,H238,H245,H252,H259,H266,H273,H280,H287,H294)</f>
        <v>1570000</v>
      </c>
      <c r="I195" s="105">
        <f t="shared" si="49"/>
        <v>1760000</v>
      </c>
    </row>
    <row r="196" spans="1:12" ht="30" x14ac:dyDescent="0.25">
      <c r="A196" s="144" t="s">
        <v>198</v>
      </c>
      <c r="B196" s="145"/>
      <c r="C196" s="146"/>
      <c r="D196" s="106" t="s">
        <v>199</v>
      </c>
      <c r="E196" s="107"/>
      <c r="F196" s="108">
        <v>295669.43</v>
      </c>
      <c r="G196" s="116">
        <v>150000</v>
      </c>
      <c r="H196" s="116">
        <v>300000</v>
      </c>
      <c r="I196" s="116">
        <v>400000</v>
      </c>
    </row>
    <row r="197" spans="1:12" x14ac:dyDescent="0.25">
      <c r="A197" s="147" t="s">
        <v>140</v>
      </c>
      <c r="B197" s="148"/>
      <c r="C197" s="149"/>
      <c r="D197" s="110" t="s">
        <v>19</v>
      </c>
      <c r="E197" s="111"/>
      <c r="F197" s="112"/>
      <c r="G197" s="113">
        <v>7500</v>
      </c>
      <c r="H197" s="113">
        <v>7500</v>
      </c>
      <c r="I197" s="113">
        <v>7500</v>
      </c>
    </row>
    <row r="198" spans="1:12" ht="28.5" x14ac:dyDescent="0.25">
      <c r="A198" s="138">
        <v>4</v>
      </c>
      <c r="B198" s="139"/>
      <c r="C198" s="140"/>
      <c r="D198" s="115" t="s">
        <v>138</v>
      </c>
      <c r="E198" s="111"/>
      <c r="F198" s="112"/>
      <c r="G198" s="113">
        <v>7500</v>
      </c>
      <c r="H198" s="113">
        <v>7500</v>
      </c>
      <c r="I198" s="113">
        <v>7500</v>
      </c>
      <c r="L198" s="32"/>
    </row>
    <row r="199" spans="1:12" ht="42.75" x14ac:dyDescent="0.25">
      <c r="A199" s="141">
        <v>42</v>
      </c>
      <c r="B199" s="142"/>
      <c r="C199" s="143"/>
      <c r="D199" s="115" t="s">
        <v>48</v>
      </c>
      <c r="E199" s="111"/>
      <c r="F199" s="112"/>
      <c r="G199" s="113">
        <v>7500</v>
      </c>
      <c r="H199" s="113">
        <v>7500</v>
      </c>
      <c r="I199" s="113">
        <v>7500</v>
      </c>
      <c r="L199" s="32"/>
    </row>
    <row r="200" spans="1:12" x14ac:dyDescent="0.25">
      <c r="A200" s="147" t="s">
        <v>145</v>
      </c>
      <c r="B200" s="148"/>
      <c r="C200" s="149"/>
      <c r="D200" s="110" t="s">
        <v>146</v>
      </c>
      <c r="E200" s="111"/>
      <c r="F200" s="112"/>
      <c r="G200" s="113">
        <f>SUM(G196-G197)</f>
        <v>142500</v>
      </c>
      <c r="H200" s="113">
        <f t="shared" ref="H200:I200" si="50">SUM(H196-H197)</f>
        <v>292500</v>
      </c>
      <c r="I200" s="113">
        <f t="shared" si="50"/>
        <v>392500</v>
      </c>
    </row>
    <row r="201" spans="1:12" ht="28.5" x14ac:dyDescent="0.25">
      <c r="A201" s="138">
        <v>4</v>
      </c>
      <c r="B201" s="139"/>
      <c r="C201" s="140"/>
      <c r="D201" s="115" t="s">
        <v>138</v>
      </c>
      <c r="E201" s="111"/>
      <c r="F201" s="112"/>
      <c r="G201" s="113">
        <v>142500</v>
      </c>
      <c r="H201" s="113">
        <v>292500</v>
      </c>
      <c r="I201" s="113">
        <v>392500</v>
      </c>
    </row>
    <row r="202" spans="1:12" ht="42.75" x14ac:dyDescent="0.25">
      <c r="A202" s="141">
        <v>42</v>
      </c>
      <c r="B202" s="142"/>
      <c r="C202" s="143"/>
      <c r="D202" s="115" t="s">
        <v>48</v>
      </c>
      <c r="E202" s="111"/>
      <c r="F202" s="112"/>
      <c r="G202" s="113">
        <v>142500</v>
      </c>
      <c r="H202" s="113">
        <v>292500</v>
      </c>
      <c r="I202" s="113">
        <v>392500</v>
      </c>
      <c r="L202" s="33"/>
    </row>
    <row r="203" spans="1:12" x14ac:dyDescent="0.25">
      <c r="A203" s="144" t="s">
        <v>200</v>
      </c>
      <c r="B203" s="145"/>
      <c r="C203" s="146"/>
      <c r="D203" s="106" t="s">
        <v>139</v>
      </c>
      <c r="E203" s="107"/>
      <c r="F203" s="108">
        <v>29015</v>
      </c>
      <c r="G203" s="116">
        <v>107000</v>
      </c>
      <c r="H203" s="116">
        <v>200000</v>
      </c>
      <c r="I203" s="116">
        <v>400000</v>
      </c>
    </row>
    <row r="204" spans="1:12" x14ac:dyDescent="0.25">
      <c r="A204" s="147" t="s">
        <v>140</v>
      </c>
      <c r="B204" s="148"/>
      <c r="C204" s="149"/>
      <c r="D204" s="110" t="s">
        <v>19</v>
      </c>
      <c r="E204" s="111"/>
      <c r="F204" s="112"/>
      <c r="G204" s="113" t="s">
        <v>309</v>
      </c>
      <c r="H204" s="113">
        <v>15000</v>
      </c>
      <c r="I204" s="113">
        <v>15000</v>
      </c>
    </row>
    <row r="205" spans="1:12" ht="28.5" x14ac:dyDescent="0.25">
      <c r="A205" s="138">
        <v>4</v>
      </c>
      <c r="B205" s="139"/>
      <c r="C205" s="140"/>
      <c r="D205" s="115" t="s">
        <v>138</v>
      </c>
      <c r="E205" s="111"/>
      <c r="F205" s="112"/>
      <c r="G205" s="113" t="str">
        <f>G204</f>
        <v>32 125</v>
      </c>
      <c r="H205" s="113">
        <v>15000</v>
      </c>
      <c r="I205" s="113">
        <v>15000</v>
      </c>
    </row>
    <row r="206" spans="1:12" ht="42.75" x14ac:dyDescent="0.25">
      <c r="A206" s="141">
        <v>42</v>
      </c>
      <c r="B206" s="142"/>
      <c r="C206" s="143"/>
      <c r="D206" s="115" t="s">
        <v>48</v>
      </c>
      <c r="E206" s="111"/>
      <c r="F206" s="112"/>
      <c r="G206" s="113" t="str">
        <f>G205</f>
        <v>32 125</v>
      </c>
      <c r="H206" s="113">
        <v>15000</v>
      </c>
      <c r="I206" s="113">
        <v>15000</v>
      </c>
    </row>
    <row r="207" spans="1:12" x14ac:dyDescent="0.25">
      <c r="A207" s="147" t="s">
        <v>145</v>
      </c>
      <c r="B207" s="148"/>
      <c r="C207" s="149"/>
      <c r="D207" s="110" t="s">
        <v>201</v>
      </c>
      <c r="E207" s="111"/>
      <c r="F207" s="112"/>
      <c r="G207" s="113">
        <v>74875</v>
      </c>
      <c r="H207" s="113">
        <f t="shared" ref="H207:I207" si="51">SUM(H203-H204)</f>
        <v>185000</v>
      </c>
      <c r="I207" s="113">
        <f t="shared" si="51"/>
        <v>385000</v>
      </c>
    </row>
    <row r="208" spans="1:12" ht="28.5" x14ac:dyDescent="0.25">
      <c r="A208" s="138">
        <v>4</v>
      </c>
      <c r="B208" s="139"/>
      <c r="C208" s="140"/>
      <c r="D208" s="115" t="s">
        <v>138</v>
      </c>
      <c r="E208" s="111"/>
      <c r="F208" s="112"/>
      <c r="G208" s="113">
        <v>74875</v>
      </c>
      <c r="H208" s="113">
        <v>185000</v>
      </c>
      <c r="I208" s="113">
        <v>385000</v>
      </c>
    </row>
    <row r="209" spans="1:9" ht="42.75" x14ac:dyDescent="0.25">
      <c r="A209" s="141">
        <v>42</v>
      </c>
      <c r="B209" s="142"/>
      <c r="C209" s="143"/>
      <c r="D209" s="115" t="s">
        <v>48</v>
      </c>
      <c r="E209" s="111"/>
      <c r="F209" s="112"/>
      <c r="G209" s="113">
        <v>74875</v>
      </c>
      <c r="H209" s="113">
        <v>185000</v>
      </c>
      <c r="I209" s="113">
        <v>385000</v>
      </c>
    </row>
    <row r="210" spans="1:9" ht="75" x14ac:dyDescent="0.25">
      <c r="A210" s="144" t="s">
        <v>202</v>
      </c>
      <c r="B210" s="145"/>
      <c r="C210" s="146"/>
      <c r="D210" s="106" t="s">
        <v>203</v>
      </c>
      <c r="E210" s="118"/>
      <c r="F210" s="108">
        <v>95955.06</v>
      </c>
      <c r="G210" s="116">
        <v>70000</v>
      </c>
      <c r="H210" s="116">
        <v>70000</v>
      </c>
      <c r="I210" s="116">
        <v>170000</v>
      </c>
    </row>
    <row r="211" spans="1:9" x14ac:dyDescent="0.25">
      <c r="A211" s="147" t="s">
        <v>140</v>
      </c>
      <c r="B211" s="148"/>
      <c r="C211" s="149"/>
      <c r="D211" s="110" t="s">
        <v>19</v>
      </c>
      <c r="E211" s="111"/>
      <c r="F211" s="112"/>
      <c r="G211" s="113">
        <v>20000</v>
      </c>
      <c r="H211" s="113">
        <v>20000</v>
      </c>
      <c r="I211" s="113">
        <v>20000</v>
      </c>
    </row>
    <row r="212" spans="1:9" ht="28.5" x14ac:dyDescent="0.25">
      <c r="A212" s="138">
        <v>4</v>
      </c>
      <c r="B212" s="139"/>
      <c r="C212" s="140"/>
      <c r="D212" s="115" t="s">
        <v>138</v>
      </c>
      <c r="E212" s="111"/>
      <c r="F212" s="112"/>
      <c r="G212" s="113">
        <v>20000</v>
      </c>
      <c r="H212" s="113">
        <v>20000</v>
      </c>
      <c r="I212" s="113">
        <v>20000</v>
      </c>
    </row>
    <row r="213" spans="1:9" ht="42.75" x14ac:dyDescent="0.25">
      <c r="A213" s="141">
        <v>42</v>
      </c>
      <c r="B213" s="142"/>
      <c r="C213" s="143"/>
      <c r="D213" s="115" t="s">
        <v>48</v>
      </c>
      <c r="E213" s="111"/>
      <c r="F213" s="112"/>
      <c r="G213" s="113">
        <v>20000</v>
      </c>
      <c r="H213" s="113">
        <v>20000</v>
      </c>
      <c r="I213" s="113">
        <v>20000</v>
      </c>
    </row>
    <row r="214" spans="1:9" x14ac:dyDescent="0.25">
      <c r="A214" s="147" t="s">
        <v>145</v>
      </c>
      <c r="B214" s="148"/>
      <c r="C214" s="149"/>
      <c r="D214" s="110" t="s">
        <v>146</v>
      </c>
      <c r="E214" s="111"/>
      <c r="F214" s="112"/>
      <c r="G214" s="113">
        <f>SUM(G210-G211)</f>
        <v>50000</v>
      </c>
      <c r="H214" s="113">
        <f t="shared" ref="H214:I214" si="52">SUM(H210-H211)</f>
        <v>50000</v>
      </c>
      <c r="I214" s="113">
        <f t="shared" si="52"/>
        <v>150000</v>
      </c>
    </row>
    <row r="215" spans="1:9" ht="28.5" x14ac:dyDescent="0.25">
      <c r="A215" s="138">
        <v>4</v>
      </c>
      <c r="B215" s="139"/>
      <c r="C215" s="140"/>
      <c r="D215" s="115" t="s">
        <v>138</v>
      </c>
      <c r="E215" s="111"/>
      <c r="F215" s="112"/>
      <c r="G215" s="113">
        <v>50000</v>
      </c>
      <c r="H215" s="113">
        <v>50000</v>
      </c>
      <c r="I215" s="113">
        <v>150000</v>
      </c>
    </row>
    <row r="216" spans="1:9" ht="42.75" x14ac:dyDescent="0.25">
      <c r="A216" s="141">
        <v>42</v>
      </c>
      <c r="B216" s="142"/>
      <c r="C216" s="143"/>
      <c r="D216" s="115" t="s">
        <v>48</v>
      </c>
      <c r="E216" s="111"/>
      <c r="F216" s="112"/>
      <c r="G216" s="113">
        <v>50000</v>
      </c>
      <c r="H216" s="113">
        <v>50000</v>
      </c>
      <c r="I216" s="113">
        <v>150000</v>
      </c>
    </row>
    <row r="217" spans="1:9" ht="30" x14ac:dyDescent="0.25">
      <c r="A217" s="144" t="s">
        <v>205</v>
      </c>
      <c r="B217" s="145"/>
      <c r="C217" s="146"/>
      <c r="D217" s="106" t="s">
        <v>204</v>
      </c>
      <c r="E217" s="107"/>
      <c r="F217" s="108">
        <v>0</v>
      </c>
      <c r="G217" s="116">
        <v>70000</v>
      </c>
      <c r="H217" s="116">
        <v>100000</v>
      </c>
      <c r="I217" s="116">
        <v>150000</v>
      </c>
    </row>
    <row r="218" spans="1:9" x14ac:dyDescent="0.25">
      <c r="A218" s="147" t="s">
        <v>140</v>
      </c>
      <c r="B218" s="148"/>
      <c r="C218" s="149"/>
      <c r="D218" s="110" t="s">
        <v>19</v>
      </c>
      <c r="E218" s="111"/>
      <c r="F218" s="112"/>
      <c r="G218" s="113">
        <v>10000</v>
      </c>
      <c r="H218" s="113">
        <v>10000</v>
      </c>
      <c r="I218" s="113">
        <v>10000</v>
      </c>
    </row>
    <row r="219" spans="1:9" ht="28.5" x14ac:dyDescent="0.25">
      <c r="A219" s="138">
        <v>4</v>
      </c>
      <c r="B219" s="139"/>
      <c r="C219" s="140"/>
      <c r="D219" s="115" t="s">
        <v>138</v>
      </c>
      <c r="E219" s="111"/>
      <c r="F219" s="112"/>
      <c r="G219" s="113">
        <f>G218</f>
        <v>10000</v>
      </c>
      <c r="H219" s="113">
        <v>10000</v>
      </c>
      <c r="I219" s="113">
        <v>10000</v>
      </c>
    </row>
    <row r="220" spans="1:9" ht="42.75" x14ac:dyDescent="0.25">
      <c r="A220" s="141">
        <v>42</v>
      </c>
      <c r="B220" s="142"/>
      <c r="C220" s="143"/>
      <c r="D220" s="115" t="s">
        <v>48</v>
      </c>
      <c r="E220" s="111"/>
      <c r="F220" s="112"/>
      <c r="G220" s="113">
        <f>G219</f>
        <v>10000</v>
      </c>
      <c r="H220" s="113">
        <v>10000</v>
      </c>
      <c r="I220" s="113">
        <v>10000</v>
      </c>
    </row>
    <row r="221" spans="1:9" x14ac:dyDescent="0.25">
      <c r="A221" s="147" t="s">
        <v>145</v>
      </c>
      <c r="B221" s="148"/>
      <c r="C221" s="149"/>
      <c r="D221" s="110" t="s">
        <v>146</v>
      </c>
      <c r="E221" s="111"/>
      <c r="F221" s="112"/>
      <c r="G221" s="113">
        <f>G217-G218</f>
        <v>60000</v>
      </c>
      <c r="H221" s="113">
        <f t="shared" ref="H221:I221" si="53">H217-H218</f>
        <v>90000</v>
      </c>
      <c r="I221" s="113">
        <f t="shared" si="53"/>
        <v>140000</v>
      </c>
    </row>
    <row r="222" spans="1:9" ht="28.5" x14ac:dyDescent="0.25">
      <c r="A222" s="138">
        <v>4</v>
      </c>
      <c r="B222" s="139"/>
      <c r="C222" s="140"/>
      <c r="D222" s="115" t="s">
        <v>138</v>
      </c>
      <c r="E222" s="111"/>
      <c r="F222" s="112"/>
      <c r="G222" s="113">
        <v>60000</v>
      </c>
      <c r="H222" s="113">
        <v>90000</v>
      </c>
      <c r="I222" s="113">
        <v>140000</v>
      </c>
    </row>
    <row r="223" spans="1:9" ht="42.75" x14ac:dyDescent="0.25">
      <c r="A223" s="141">
        <v>42</v>
      </c>
      <c r="B223" s="142"/>
      <c r="C223" s="143"/>
      <c r="D223" s="115" t="s">
        <v>48</v>
      </c>
      <c r="E223" s="111"/>
      <c r="F223" s="112"/>
      <c r="G223" s="113">
        <f>SUM(G222)</f>
        <v>60000</v>
      </c>
      <c r="H223" s="113">
        <v>90000</v>
      </c>
      <c r="I223" s="113">
        <v>140000</v>
      </c>
    </row>
    <row r="224" spans="1:9" ht="60" x14ac:dyDescent="0.25">
      <c r="A224" s="144" t="s">
        <v>206</v>
      </c>
      <c r="B224" s="145"/>
      <c r="C224" s="146"/>
      <c r="D224" s="106" t="s">
        <v>207</v>
      </c>
      <c r="E224" s="107"/>
      <c r="F224" s="108">
        <v>26246.63</v>
      </c>
      <c r="G224" s="116">
        <v>50000</v>
      </c>
      <c r="H224" s="116">
        <v>30000</v>
      </c>
      <c r="I224" s="116">
        <v>80000</v>
      </c>
    </row>
    <row r="225" spans="1:9" x14ac:dyDescent="0.25">
      <c r="A225" s="147" t="s">
        <v>140</v>
      </c>
      <c r="B225" s="148"/>
      <c r="C225" s="149"/>
      <c r="D225" s="110" t="s">
        <v>19</v>
      </c>
      <c r="E225" s="111"/>
      <c r="F225" s="112"/>
      <c r="G225" s="113">
        <v>5000</v>
      </c>
      <c r="H225" s="113">
        <v>5000</v>
      </c>
      <c r="I225" s="113">
        <v>5000</v>
      </c>
    </row>
    <row r="226" spans="1:9" ht="28.5" x14ac:dyDescent="0.25">
      <c r="A226" s="138">
        <v>4</v>
      </c>
      <c r="B226" s="139"/>
      <c r="C226" s="140"/>
      <c r="D226" s="115" t="s">
        <v>138</v>
      </c>
      <c r="E226" s="111"/>
      <c r="F226" s="112"/>
      <c r="G226" s="113">
        <v>5000</v>
      </c>
      <c r="H226" s="113">
        <v>5000</v>
      </c>
      <c r="I226" s="113">
        <v>5000</v>
      </c>
    </row>
    <row r="227" spans="1:9" ht="42.75" x14ac:dyDescent="0.25">
      <c r="A227" s="141">
        <v>42</v>
      </c>
      <c r="B227" s="142"/>
      <c r="C227" s="143"/>
      <c r="D227" s="115" t="s">
        <v>48</v>
      </c>
      <c r="E227" s="111"/>
      <c r="F227" s="112"/>
      <c r="G227" s="113">
        <v>5000</v>
      </c>
      <c r="H227" s="113">
        <v>5000</v>
      </c>
      <c r="I227" s="113">
        <v>5000</v>
      </c>
    </row>
    <row r="228" spans="1:9" x14ac:dyDescent="0.25">
      <c r="A228" s="147" t="s">
        <v>145</v>
      </c>
      <c r="B228" s="148"/>
      <c r="C228" s="149"/>
      <c r="D228" s="110" t="s">
        <v>146</v>
      </c>
      <c r="E228" s="111"/>
      <c r="F228" s="112"/>
      <c r="G228" s="113">
        <f>G224-G225</f>
        <v>45000</v>
      </c>
      <c r="H228" s="113">
        <f t="shared" ref="H228:I228" si="54">H224-H225</f>
        <v>25000</v>
      </c>
      <c r="I228" s="113">
        <f t="shared" si="54"/>
        <v>75000</v>
      </c>
    </row>
    <row r="229" spans="1:9" ht="28.5" x14ac:dyDescent="0.25">
      <c r="A229" s="138">
        <v>4</v>
      </c>
      <c r="B229" s="139"/>
      <c r="C229" s="140"/>
      <c r="D229" s="115" t="s">
        <v>138</v>
      </c>
      <c r="E229" s="111"/>
      <c r="F229" s="112"/>
      <c r="G229" s="113">
        <v>45000</v>
      </c>
      <c r="H229" s="113">
        <v>25000</v>
      </c>
      <c r="I229" s="113">
        <v>75000</v>
      </c>
    </row>
    <row r="230" spans="1:9" ht="42.75" x14ac:dyDescent="0.25">
      <c r="A230" s="141">
        <v>42</v>
      </c>
      <c r="B230" s="142"/>
      <c r="C230" s="143"/>
      <c r="D230" s="115" t="s">
        <v>48</v>
      </c>
      <c r="E230" s="111"/>
      <c r="F230" s="112"/>
      <c r="G230" s="113">
        <v>45000</v>
      </c>
      <c r="H230" s="113">
        <v>25000</v>
      </c>
      <c r="I230" s="113">
        <v>75000</v>
      </c>
    </row>
    <row r="231" spans="1:9" ht="30" x14ac:dyDescent="0.25">
      <c r="A231" s="144" t="s">
        <v>208</v>
      </c>
      <c r="B231" s="145"/>
      <c r="C231" s="146"/>
      <c r="D231" s="106" t="s">
        <v>209</v>
      </c>
      <c r="E231" s="107"/>
      <c r="F231" s="108">
        <v>0</v>
      </c>
      <c r="G231" s="116">
        <v>10000</v>
      </c>
      <c r="H231" s="116">
        <v>10000</v>
      </c>
      <c r="I231" s="116">
        <v>10000</v>
      </c>
    </row>
    <row r="232" spans="1:9" x14ac:dyDescent="0.25">
      <c r="A232" s="147" t="s">
        <v>140</v>
      </c>
      <c r="B232" s="148"/>
      <c r="C232" s="149"/>
      <c r="D232" s="110" t="s">
        <v>19</v>
      </c>
      <c r="E232" s="111"/>
      <c r="F232" s="112"/>
      <c r="G232" s="113">
        <v>1000</v>
      </c>
      <c r="H232" s="113">
        <v>1000</v>
      </c>
      <c r="I232" s="113">
        <v>1000</v>
      </c>
    </row>
    <row r="233" spans="1:9" ht="28.5" x14ac:dyDescent="0.25">
      <c r="A233" s="138">
        <v>4</v>
      </c>
      <c r="B233" s="139"/>
      <c r="C233" s="140"/>
      <c r="D233" s="115" t="s">
        <v>138</v>
      </c>
      <c r="E233" s="111"/>
      <c r="F233" s="112"/>
      <c r="G233" s="113">
        <v>1000</v>
      </c>
      <c r="H233" s="113">
        <v>1000</v>
      </c>
      <c r="I233" s="113">
        <v>1000</v>
      </c>
    </row>
    <row r="234" spans="1:9" ht="42.75" x14ac:dyDescent="0.25">
      <c r="A234" s="141">
        <v>42</v>
      </c>
      <c r="B234" s="142"/>
      <c r="C234" s="143"/>
      <c r="D234" s="115" t="s">
        <v>147</v>
      </c>
      <c r="E234" s="111"/>
      <c r="F234" s="112"/>
      <c r="G234" s="113">
        <v>1000</v>
      </c>
      <c r="H234" s="113">
        <v>1000</v>
      </c>
      <c r="I234" s="113">
        <v>1000</v>
      </c>
    </row>
    <row r="235" spans="1:9" x14ac:dyDescent="0.25">
      <c r="A235" s="147" t="s">
        <v>145</v>
      </c>
      <c r="B235" s="148"/>
      <c r="C235" s="149"/>
      <c r="D235" s="110" t="s">
        <v>146</v>
      </c>
      <c r="E235" s="111"/>
      <c r="F235" s="112"/>
      <c r="G235" s="113">
        <f>SUM(G231-G232)</f>
        <v>9000</v>
      </c>
      <c r="H235" s="113">
        <f t="shared" ref="H235:I235" si="55">SUM(H231-H232)</f>
        <v>9000</v>
      </c>
      <c r="I235" s="113">
        <f t="shared" si="55"/>
        <v>9000</v>
      </c>
    </row>
    <row r="236" spans="1:9" ht="28.5" x14ac:dyDescent="0.25">
      <c r="A236" s="138">
        <v>4</v>
      </c>
      <c r="B236" s="139"/>
      <c r="C236" s="140"/>
      <c r="D236" s="115" t="s">
        <v>138</v>
      </c>
      <c r="E236" s="111"/>
      <c r="F236" s="112"/>
      <c r="G236" s="113">
        <v>9000</v>
      </c>
      <c r="H236" s="113">
        <v>9000</v>
      </c>
      <c r="I236" s="113">
        <v>9000</v>
      </c>
    </row>
    <row r="237" spans="1:9" ht="42.75" x14ac:dyDescent="0.25">
      <c r="A237" s="141">
        <v>42</v>
      </c>
      <c r="B237" s="142"/>
      <c r="C237" s="143"/>
      <c r="D237" s="115" t="s">
        <v>48</v>
      </c>
      <c r="E237" s="111"/>
      <c r="F237" s="112"/>
      <c r="G237" s="113">
        <v>9000</v>
      </c>
      <c r="H237" s="113">
        <v>9000</v>
      </c>
      <c r="I237" s="113">
        <v>9000</v>
      </c>
    </row>
    <row r="238" spans="1:9" ht="30" x14ac:dyDescent="0.25">
      <c r="A238" s="144" t="s">
        <v>210</v>
      </c>
      <c r="B238" s="145"/>
      <c r="C238" s="146"/>
      <c r="D238" s="106" t="s">
        <v>211</v>
      </c>
      <c r="E238" s="107"/>
      <c r="F238" s="108">
        <v>0</v>
      </c>
      <c r="G238" s="116">
        <v>40000</v>
      </c>
      <c r="H238" s="116">
        <v>80000</v>
      </c>
      <c r="I238" s="116">
        <v>50000</v>
      </c>
    </row>
    <row r="239" spans="1:9" x14ac:dyDescent="0.25">
      <c r="A239" s="147" t="s">
        <v>140</v>
      </c>
      <c r="B239" s="148"/>
      <c r="C239" s="149"/>
      <c r="D239" s="110" t="s">
        <v>19</v>
      </c>
      <c r="E239" s="111"/>
      <c r="F239" s="112"/>
      <c r="G239" s="113">
        <v>5000</v>
      </c>
      <c r="H239" s="113">
        <v>5000</v>
      </c>
      <c r="I239" s="113">
        <v>5000</v>
      </c>
    </row>
    <row r="240" spans="1:9" ht="28.5" x14ac:dyDescent="0.25">
      <c r="A240" s="138">
        <v>4</v>
      </c>
      <c r="B240" s="139"/>
      <c r="C240" s="140"/>
      <c r="D240" s="115" t="s">
        <v>138</v>
      </c>
      <c r="E240" s="111"/>
      <c r="F240" s="112"/>
      <c r="G240" s="113">
        <v>5000</v>
      </c>
      <c r="H240" s="113">
        <v>5000</v>
      </c>
      <c r="I240" s="113">
        <v>5000</v>
      </c>
    </row>
    <row r="241" spans="1:9" ht="42.75" x14ac:dyDescent="0.25">
      <c r="A241" s="141">
        <v>42</v>
      </c>
      <c r="B241" s="142"/>
      <c r="C241" s="143"/>
      <c r="D241" s="115" t="s">
        <v>48</v>
      </c>
      <c r="E241" s="111"/>
      <c r="F241" s="112"/>
      <c r="G241" s="113">
        <v>5000</v>
      </c>
      <c r="H241" s="113">
        <v>5000</v>
      </c>
      <c r="I241" s="113">
        <v>5000</v>
      </c>
    </row>
    <row r="242" spans="1:9" x14ac:dyDescent="0.25">
      <c r="A242" s="147" t="s">
        <v>145</v>
      </c>
      <c r="B242" s="148"/>
      <c r="C242" s="149"/>
      <c r="D242" s="110" t="s">
        <v>146</v>
      </c>
      <c r="E242" s="111"/>
      <c r="F242" s="112"/>
      <c r="G242" s="113">
        <f>G238-G239</f>
        <v>35000</v>
      </c>
      <c r="H242" s="113">
        <f t="shared" ref="H242:I242" si="56">H238-H239</f>
        <v>75000</v>
      </c>
      <c r="I242" s="113">
        <f t="shared" si="56"/>
        <v>45000</v>
      </c>
    </row>
    <row r="243" spans="1:9" ht="28.5" x14ac:dyDescent="0.25">
      <c r="A243" s="138">
        <v>4</v>
      </c>
      <c r="B243" s="139"/>
      <c r="C243" s="140"/>
      <c r="D243" s="115" t="s">
        <v>138</v>
      </c>
      <c r="E243" s="111"/>
      <c r="F243" s="112"/>
      <c r="G243" s="113">
        <v>35000</v>
      </c>
      <c r="H243" s="113">
        <v>75000</v>
      </c>
      <c r="I243" s="113">
        <v>145000</v>
      </c>
    </row>
    <row r="244" spans="1:9" ht="42.75" x14ac:dyDescent="0.25">
      <c r="A244" s="141">
        <v>42</v>
      </c>
      <c r="B244" s="142"/>
      <c r="C244" s="143"/>
      <c r="D244" s="115" t="s">
        <v>147</v>
      </c>
      <c r="E244" s="111"/>
      <c r="F244" s="112"/>
      <c r="G244" s="113">
        <v>35000</v>
      </c>
      <c r="H244" s="113">
        <v>75000</v>
      </c>
      <c r="I244" s="113">
        <v>145000</v>
      </c>
    </row>
    <row r="245" spans="1:9" x14ac:dyDescent="0.25">
      <c r="A245" s="144" t="s">
        <v>212</v>
      </c>
      <c r="B245" s="145"/>
      <c r="C245" s="146"/>
      <c r="D245" s="106" t="s">
        <v>213</v>
      </c>
      <c r="E245" s="107"/>
      <c r="F245" s="108">
        <v>5480</v>
      </c>
      <c r="G245" s="116">
        <v>20000</v>
      </c>
      <c r="H245" s="116">
        <v>40000</v>
      </c>
      <c r="I245" s="116">
        <v>60000</v>
      </c>
    </row>
    <row r="246" spans="1:9" x14ac:dyDescent="0.25">
      <c r="A246" s="147" t="s">
        <v>140</v>
      </c>
      <c r="B246" s="148"/>
      <c r="C246" s="149"/>
      <c r="D246" s="110" t="s">
        <v>19</v>
      </c>
      <c r="E246" s="111"/>
      <c r="F246" s="112"/>
      <c r="G246" s="113">
        <v>5000</v>
      </c>
      <c r="H246" s="113">
        <v>5000</v>
      </c>
      <c r="I246" s="113">
        <v>5000</v>
      </c>
    </row>
    <row r="247" spans="1:9" ht="25.5" customHeight="1" x14ac:dyDescent="0.25">
      <c r="A247" s="138">
        <v>4</v>
      </c>
      <c r="B247" s="139"/>
      <c r="C247" s="140"/>
      <c r="D247" s="115" t="s">
        <v>138</v>
      </c>
      <c r="E247" s="111"/>
      <c r="F247" s="112"/>
      <c r="G247" s="113">
        <v>5000</v>
      </c>
      <c r="H247" s="113">
        <v>5000</v>
      </c>
      <c r="I247" s="113">
        <v>5000</v>
      </c>
    </row>
    <row r="248" spans="1:9" ht="25.5" customHeight="1" x14ac:dyDescent="0.25">
      <c r="A248" s="141">
        <v>42</v>
      </c>
      <c r="B248" s="142"/>
      <c r="C248" s="143"/>
      <c r="D248" s="115" t="s">
        <v>48</v>
      </c>
      <c r="E248" s="111"/>
      <c r="F248" s="112"/>
      <c r="G248" s="113">
        <v>5000</v>
      </c>
      <c r="H248" s="113">
        <v>5000</v>
      </c>
      <c r="I248" s="113">
        <v>5000</v>
      </c>
    </row>
    <row r="249" spans="1:9" x14ac:dyDescent="0.25">
      <c r="A249" s="147" t="s">
        <v>145</v>
      </c>
      <c r="B249" s="148"/>
      <c r="C249" s="149"/>
      <c r="D249" s="110" t="s">
        <v>151</v>
      </c>
      <c r="E249" s="111"/>
      <c r="F249" s="112"/>
      <c r="G249" s="113">
        <f>G245-G246</f>
        <v>15000</v>
      </c>
      <c r="H249" s="113">
        <f t="shared" ref="H249:I249" si="57">H245-H246</f>
        <v>35000</v>
      </c>
      <c r="I249" s="113">
        <f t="shared" si="57"/>
        <v>55000</v>
      </c>
    </row>
    <row r="250" spans="1:9" ht="28.5" x14ac:dyDescent="0.25">
      <c r="A250" s="138">
        <v>4</v>
      </c>
      <c r="B250" s="139"/>
      <c r="C250" s="140"/>
      <c r="D250" s="115" t="s">
        <v>138</v>
      </c>
      <c r="E250" s="111"/>
      <c r="F250" s="112"/>
      <c r="G250" s="113">
        <v>15000</v>
      </c>
      <c r="H250" s="113">
        <v>35000</v>
      </c>
      <c r="I250" s="113">
        <v>55000</v>
      </c>
    </row>
    <row r="251" spans="1:9" ht="42.75" x14ac:dyDescent="0.25">
      <c r="A251" s="141">
        <v>42</v>
      </c>
      <c r="B251" s="142"/>
      <c r="C251" s="143"/>
      <c r="D251" s="115" t="s">
        <v>48</v>
      </c>
      <c r="E251" s="111"/>
      <c r="F251" s="112"/>
      <c r="G251" s="113">
        <v>15000</v>
      </c>
      <c r="H251" s="113">
        <v>35000</v>
      </c>
      <c r="I251" s="113">
        <v>55000</v>
      </c>
    </row>
    <row r="252" spans="1:9" ht="30" x14ac:dyDescent="0.25">
      <c r="A252" s="144" t="s">
        <v>214</v>
      </c>
      <c r="B252" s="145"/>
      <c r="C252" s="146"/>
      <c r="D252" s="106" t="s">
        <v>215</v>
      </c>
      <c r="E252" s="107"/>
      <c r="F252" s="108">
        <v>4270.84</v>
      </c>
      <c r="G252" s="116">
        <v>80000</v>
      </c>
      <c r="H252" s="116">
        <v>100000</v>
      </c>
      <c r="I252" s="116">
        <v>0</v>
      </c>
    </row>
    <row r="253" spans="1:9" x14ac:dyDescent="0.25">
      <c r="A253" s="147" t="s">
        <v>148</v>
      </c>
      <c r="B253" s="148"/>
      <c r="C253" s="149"/>
      <c r="D253" s="110" t="s">
        <v>19</v>
      </c>
      <c r="E253" s="111"/>
      <c r="F253" s="112"/>
      <c r="G253" s="113">
        <v>20000</v>
      </c>
      <c r="H253" s="113">
        <v>20000</v>
      </c>
      <c r="I253" s="114">
        <v>0</v>
      </c>
    </row>
    <row r="254" spans="1:9" ht="28.5" x14ac:dyDescent="0.25">
      <c r="A254" s="138">
        <v>4</v>
      </c>
      <c r="B254" s="139"/>
      <c r="C254" s="140"/>
      <c r="D254" s="115" t="s">
        <v>138</v>
      </c>
      <c r="E254" s="111"/>
      <c r="F254" s="112"/>
      <c r="G254" s="113">
        <f>G253</f>
        <v>20000</v>
      </c>
      <c r="H254" s="113">
        <v>20000</v>
      </c>
      <c r="I254" s="114">
        <v>0</v>
      </c>
    </row>
    <row r="255" spans="1:9" ht="42.75" x14ac:dyDescent="0.25">
      <c r="A255" s="141">
        <v>42</v>
      </c>
      <c r="B255" s="142"/>
      <c r="C255" s="143"/>
      <c r="D255" s="115" t="s">
        <v>48</v>
      </c>
      <c r="E255" s="111"/>
      <c r="F255" s="112"/>
      <c r="G255" s="113">
        <f>G254</f>
        <v>20000</v>
      </c>
      <c r="H255" s="113">
        <v>20000</v>
      </c>
      <c r="I255" s="114">
        <v>0</v>
      </c>
    </row>
    <row r="256" spans="1:9" x14ac:dyDescent="0.25">
      <c r="A256" s="147" t="s">
        <v>149</v>
      </c>
      <c r="B256" s="148"/>
      <c r="C256" s="149"/>
      <c r="D256" s="110" t="s">
        <v>146</v>
      </c>
      <c r="E256" s="111"/>
      <c r="F256" s="112"/>
      <c r="G256" s="113">
        <f>G252-G253</f>
        <v>60000</v>
      </c>
      <c r="H256" s="113">
        <f>H252-H253</f>
        <v>80000</v>
      </c>
      <c r="I256" s="114">
        <v>0</v>
      </c>
    </row>
    <row r="257" spans="1:9" ht="28.5" x14ac:dyDescent="0.25">
      <c r="A257" s="138">
        <v>4</v>
      </c>
      <c r="B257" s="139"/>
      <c r="C257" s="140"/>
      <c r="D257" s="115" t="s">
        <v>138</v>
      </c>
      <c r="E257" s="111"/>
      <c r="F257" s="112"/>
      <c r="G257" s="113">
        <v>60000</v>
      </c>
      <c r="H257" s="113">
        <v>80000</v>
      </c>
      <c r="I257" s="114">
        <v>0</v>
      </c>
    </row>
    <row r="258" spans="1:9" ht="42.75" x14ac:dyDescent="0.25">
      <c r="A258" s="141">
        <v>42</v>
      </c>
      <c r="B258" s="142"/>
      <c r="C258" s="143"/>
      <c r="D258" s="115" t="s">
        <v>147</v>
      </c>
      <c r="E258" s="111"/>
      <c r="F258" s="112"/>
      <c r="G258" s="113">
        <f>G257</f>
        <v>60000</v>
      </c>
      <c r="H258" s="113">
        <v>80000</v>
      </c>
      <c r="I258" s="114">
        <v>0</v>
      </c>
    </row>
    <row r="259" spans="1:9" ht="30" x14ac:dyDescent="0.25">
      <c r="A259" s="144" t="s">
        <v>216</v>
      </c>
      <c r="B259" s="145"/>
      <c r="C259" s="146"/>
      <c r="D259" s="106" t="s">
        <v>299</v>
      </c>
      <c r="E259" s="107"/>
      <c r="F259" s="108">
        <v>123775.39</v>
      </c>
      <c r="G259" s="116">
        <v>1000000</v>
      </c>
      <c r="H259" s="116">
        <v>500000</v>
      </c>
      <c r="I259" s="116">
        <v>200000</v>
      </c>
    </row>
    <row r="260" spans="1:9" x14ac:dyDescent="0.25">
      <c r="A260" s="147" t="s">
        <v>140</v>
      </c>
      <c r="B260" s="148"/>
      <c r="C260" s="149"/>
      <c r="D260" s="110" t="s">
        <v>19</v>
      </c>
      <c r="E260" s="111"/>
      <c r="F260" s="112"/>
      <c r="G260" s="113">
        <v>74675</v>
      </c>
      <c r="H260" s="113">
        <v>74550</v>
      </c>
      <c r="I260" s="113">
        <v>114550</v>
      </c>
    </row>
    <row r="261" spans="1:9" ht="28.5" x14ac:dyDescent="0.25">
      <c r="A261" s="138">
        <v>4</v>
      </c>
      <c r="B261" s="139"/>
      <c r="C261" s="140"/>
      <c r="D261" s="115" t="s">
        <v>138</v>
      </c>
      <c r="E261" s="111"/>
      <c r="F261" s="112"/>
      <c r="G261" s="113">
        <v>74675</v>
      </c>
      <c r="H261" s="113">
        <v>74675</v>
      </c>
      <c r="I261" s="113">
        <f>I260</f>
        <v>114550</v>
      </c>
    </row>
    <row r="262" spans="1:9" ht="42.75" x14ac:dyDescent="0.25">
      <c r="A262" s="141">
        <v>42</v>
      </c>
      <c r="B262" s="142"/>
      <c r="C262" s="143"/>
      <c r="D262" s="115" t="s">
        <v>48</v>
      </c>
      <c r="E262" s="111"/>
      <c r="F262" s="112"/>
      <c r="G262" s="113">
        <v>74675</v>
      </c>
      <c r="H262" s="113">
        <v>74675</v>
      </c>
      <c r="I262" s="113">
        <f>I261</f>
        <v>114550</v>
      </c>
    </row>
    <row r="263" spans="1:9" x14ac:dyDescent="0.25">
      <c r="A263" s="147" t="s">
        <v>145</v>
      </c>
      <c r="B263" s="148"/>
      <c r="C263" s="149"/>
      <c r="D263" s="110" t="s">
        <v>146</v>
      </c>
      <c r="E263" s="111"/>
      <c r="F263" s="112"/>
      <c r="G263" s="113">
        <f>G259-G260</f>
        <v>925325</v>
      </c>
      <c r="H263" s="113">
        <f t="shared" ref="H263:I263" si="58">H259-H260</f>
        <v>425450</v>
      </c>
      <c r="I263" s="113">
        <f t="shared" si="58"/>
        <v>85450</v>
      </c>
    </row>
    <row r="264" spans="1:9" ht="28.5" x14ac:dyDescent="0.25">
      <c r="A264" s="138">
        <v>4</v>
      </c>
      <c r="B264" s="139"/>
      <c r="C264" s="140"/>
      <c r="D264" s="115" t="s">
        <v>138</v>
      </c>
      <c r="E264" s="111"/>
      <c r="F264" s="112"/>
      <c r="G264" s="113">
        <v>925325</v>
      </c>
      <c r="H264" s="113">
        <v>425450</v>
      </c>
      <c r="I264" s="113">
        <v>85450</v>
      </c>
    </row>
    <row r="265" spans="1:9" ht="42.75" x14ac:dyDescent="0.25">
      <c r="A265" s="141">
        <v>42</v>
      </c>
      <c r="B265" s="142"/>
      <c r="C265" s="143"/>
      <c r="D265" s="115" t="s">
        <v>147</v>
      </c>
      <c r="E265" s="111"/>
      <c r="F265" s="112"/>
      <c r="G265" s="113">
        <v>925325</v>
      </c>
      <c r="H265" s="113">
        <v>425450</v>
      </c>
      <c r="I265" s="113">
        <f>I264</f>
        <v>85450</v>
      </c>
    </row>
    <row r="266" spans="1:9" ht="30" x14ac:dyDescent="0.25">
      <c r="A266" s="144" t="s">
        <v>217</v>
      </c>
      <c r="B266" s="145"/>
      <c r="C266" s="146"/>
      <c r="D266" s="106" t="s">
        <v>218</v>
      </c>
      <c r="E266" s="118"/>
      <c r="F266" s="108">
        <v>1625</v>
      </c>
      <c r="G266" s="116">
        <v>5000</v>
      </c>
      <c r="H266" s="116">
        <v>30000</v>
      </c>
      <c r="I266" s="116">
        <v>50000</v>
      </c>
    </row>
    <row r="267" spans="1:9" x14ac:dyDescent="0.25">
      <c r="A267" s="147" t="s">
        <v>140</v>
      </c>
      <c r="B267" s="148"/>
      <c r="C267" s="149"/>
      <c r="D267" s="110" t="s">
        <v>150</v>
      </c>
      <c r="E267" s="111"/>
      <c r="F267" s="112"/>
      <c r="G267" s="113">
        <v>1000</v>
      </c>
      <c r="H267" s="113">
        <v>1000</v>
      </c>
      <c r="I267" s="113">
        <v>1000</v>
      </c>
    </row>
    <row r="268" spans="1:9" ht="28.5" x14ac:dyDescent="0.25">
      <c r="A268" s="138">
        <v>4</v>
      </c>
      <c r="B268" s="139"/>
      <c r="C268" s="140"/>
      <c r="D268" s="115" t="s">
        <v>138</v>
      </c>
      <c r="E268" s="111"/>
      <c r="F268" s="112"/>
      <c r="G268" s="113">
        <v>1000</v>
      </c>
      <c r="H268" s="113">
        <v>1000</v>
      </c>
      <c r="I268" s="113">
        <v>1000</v>
      </c>
    </row>
    <row r="269" spans="1:9" ht="42.75" x14ac:dyDescent="0.25">
      <c r="A269" s="141">
        <v>42</v>
      </c>
      <c r="B269" s="142"/>
      <c r="C269" s="143"/>
      <c r="D269" s="115" t="s">
        <v>48</v>
      </c>
      <c r="E269" s="119"/>
      <c r="F269" s="112"/>
      <c r="G269" s="113">
        <v>1000</v>
      </c>
      <c r="H269" s="113">
        <v>1000</v>
      </c>
      <c r="I269" s="113">
        <v>1000</v>
      </c>
    </row>
    <row r="270" spans="1:9" x14ac:dyDescent="0.25">
      <c r="A270" s="147" t="s">
        <v>145</v>
      </c>
      <c r="B270" s="148"/>
      <c r="C270" s="149"/>
      <c r="D270" s="110" t="s">
        <v>151</v>
      </c>
      <c r="E270" s="119"/>
      <c r="F270" s="112"/>
      <c r="G270" s="113">
        <f>G266-G267</f>
        <v>4000</v>
      </c>
      <c r="H270" s="113">
        <f t="shared" ref="H270:I270" si="59">H266-H267</f>
        <v>29000</v>
      </c>
      <c r="I270" s="113">
        <f t="shared" si="59"/>
        <v>49000</v>
      </c>
    </row>
    <row r="271" spans="1:9" ht="28.5" x14ac:dyDescent="0.25">
      <c r="A271" s="138">
        <v>4</v>
      </c>
      <c r="B271" s="139"/>
      <c r="C271" s="140"/>
      <c r="D271" s="115" t="s">
        <v>138</v>
      </c>
      <c r="E271" s="119"/>
      <c r="F271" s="112"/>
      <c r="G271" s="113">
        <v>4000</v>
      </c>
      <c r="H271" s="113">
        <v>29000</v>
      </c>
      <c r="I271" s="113">
        <v>49000</v>
      </c>
    </row>
    <row r="272" spans="1:9" ht="42.75" x14ac:dyDescent="0.25">
      <c r="A272" s="141">
        <v>42</v>
      </c>
      <c r="B272" s="142"/>
      <c r="C272" s="143"/>
      <c r="D272" s="115" t="s">
        <v>48</v>
      </c>
      <c r="E272" s="119"/>
      <c r="F272" s="112"/>
      <c r="G272" s="113">
        <v>4000</v>
      </c>
      <c r="H272" s="113">
        <v>29000</v>
      </c>
      <c r="I272" s="113">
        <v>49000</v>
      </c>
    </row>
    <row r="273" spans="1:10" x14ac:dyDescent="0.25">
      <c r="A273" s="144" t="s">
        <v>219</v>
      </c>
      <c r="B273" s="145"/>
      <c r="C273" s="146"/>
      <c r="D273" s="106" t="s">
        <v>220</v>
      </c>
      <c r="E273" s="118"/>
      <c r="F273" s="108">
        <v>7312.5</v>
      </c>
      <c r="G273" s="116">
        <v>10000</v>
      </c>
      <c r="H273" s="116">
        <v>30000</v>
      </c>
      <c r="I273" s="116">
        <v>70000</v>
      </c>
      <c r="J273" s="60"/>
    </row>
    <row r="274" spans="1:10" x14ac:dyDescent="0.25">
      <c r="A274" s="147" t="s">
        <v>140</v>
      </c>
      <c r="B274" s="148"/>
      <c r="C274" s="149"/>
      <c r="D274" s="110" t="s">
        <v>150</v>
      </c>
      <c r="E274" s="111"/>
      <c r="F274" s="112"/>
      <c r="G274" s="113">
        <v>2000</v>
      </c>
      <c r="H274" s="113">
        <v>2000</v>
      </c>
      <c r="I274" s="113">
        <v>2000</v>
      </c>
      <c r="J274" s="60"/>
    </row>
    <row r="275" spans="1:10" ht="28.5" x14ac:dyDescent="0.25">
      <c r="A275" s="138">
        <v>4</v>
      </c>
      <c r="B275" s="139"/>
      <c r="C275" s="140"/>
      <c r="D275" s="115" t="s">
        <v>138</v>
      </c>
      <c r="E275" s="111"/>
      <c r="F275" s="112"/>
      <c r="G275" s="113">
        <v>2000</v>
      </c>
      <c r="H275" s="113">
        <v>2000</v>
      </c>
      <c r="I275" s="113">
        <v>2000</v>
      </c>
      <c r="J275" s="60"/>
    </row>
    <row r="276" spans="1:10" ht="42.75" x14ac:dyDescent="0.25">
      <c r="A276" s="141">
        <v>42</v>
      </c>
      <c r="B276" s="142"/>
      <c r="C276" s="143"/>
      <c r="D276" s="115" t="s">
        <v>48</v>
      </c>
      <c r="E276" s="111"/>
      <c r="F276" s="112"/>
      <c r="G276" s="113">
        <v>2000</v>
      </c>
      <c r="H276" s="113">
        <v>2000</v>
      </c>
      <c r="I276" s="113">
        <v>2000</v>
      </c>
      <c r="J276" s="60"/>
    </row>
    <row r="277" spans="1:10" x14ac:dyDescent="0.25">
      <c r="A277" s="147" t="s">
        <v>145</v>
      </c>
      <c r="B277" s="148"/>
      <c r="C277" s="149"/>
      <c r="D277" s="110" t="s">
        <v>151</v>
      </c>
      <c r="E277" s="111"/>
      <c r="F277" s="112"/>
      <c r="G277" s="113">
        <f>SUM(G273-G274)</f>
        <v>8000</v>
      </c>
      <c r="H277" s="113">
        <f t="shared" ref="H277:I277" si="60">SUM(H273-H274)</f>
        <v>28000</v>
      </c>
      <c r="I277" s="113">
        <f t="shared" si="60"/>
        <v>68000</v>
      </c>
      <c r="J277" s="60"/>
    </row>
    <row r="278" spans="1:10" ht="28.5" x14ac:dyDescent="0.25">
      <c r="A278" s="138">
        <v>4</v>
      </c>
      <c r="B278" s="139"/>
      <c r="C278" s="140"/>
      <c r="D278" s="115" t="s">
        <v>138</v>
      </c>
      <c r="E278" s="111"/>
      <c r="F278" s="112"/>
      <c r="G278" s="113">
        <v>8000</v>
      </c>
      <c r="H278" s="113">
        <v>28000</v>
      </c>
      <c r="I278" s="113">
        <v>68000</v>
      </c>
      <c r="J278" s="60"/>
    </row>
    <row r="279" spans="1:10" ht="42.75" x14ac:dyDescent="0.25">
      <c r="A279" s="141">
        <v>42</v>
      </c>
      <c r="B279" s="142"/>
      <c r="C279" s="143"/>
      <c r="D279" s="115" t="s">
        <v>48</v>
      </c>
      <c r="E279" s="111"/>
      <c r="F279" s="112"/>
      <c r="G279" s="113">
        <v>8000</v>
      </c>
      <c r="H279" s="113">
        <v>28000</v>
      </c>
      <c r="I279" s="113">
        <v>68000</v>
      </c>
      <c r="J279" s="60"/>
    </row>
    <row r="280" spans="1:10" ht="75" customHeight="1" x14ac:dyDescent="0.25">
      <c r="A280" s="144" t="s">
        <v>245</v>
      </c>
      <c r="B280" s="145"/>
      <c r="C280" s="146"/>
      <c r="D280" s="106" t="s">
        <v>310</v>
      </c>
      <c r="E280" s="107"/>
      <c r="F280" s="108">
        <v>50322.76</v>
      </c>
      <c r="G280" s="116">
        <v>20000</v>
      </c>
      <c r="H280" s="116">
        <v>40000</v>
      </c>
      <c r="I280" s="116">
        <v>60000</v>
      </c>
    </row>
    <row r="281" spans="1:10" ht="15" customHeight="1" x14ac:dyDescent="0.25">
      <c r="A281" s="147" t="s">
        <v>140</v>
      </c>
      <c r="B281" s="148"/>
      <c r="C281" s="149"/>
      <c r="D281" s="110" t="s">
        <v>150</v>
      </c>
      <c r="E281" s="111"/>
      <c r="F281" s="112"/>
      <c r="G281" s="113">
        <v>2000</v>
      </c>
      <c r="H281" s="113">
        <v>2000</v>
      </c>
      <c r="I281" s="113">
        <v>2000</v>
      </c>
    </row>
    <row r="282" spans="1:10" ht="28.5" x14ac:dyDescent="0.25">
      <c r="A282" s="138">
        <v>4</v>
      </c>
      <c r="B282" s="139"/>
      <c r="C282" s="140"/>
      <c r="D282" s="115" t="s">
        <v>138</v>
      </c>
      <c r="E282" s="111"/>
      <c r="F282" s="112"/>
      <c r="G282" s="113">
        <v>2000</v>
      </c>
      <c r="H282" s="113">
        <v>2000</v>
      </c>
      <c r="I282" s="113">
        <v>2000</v>
      </c>
    </row>
    <row r="283" spans="1:10" ht="42.75" x14ac:dyDescent="0.25">
      <c r="A283" s="141">
        <v>42</v>
      </c>
      <c r="B283" s="142"/>
      <c r="C283" s="143"/>
      <c r="D283" s="115" t="s">
        <v>48</v>
      </c>
      <c r="E283" s="111"/>
      <c r="F283" s="112"/>
      <c r="G283" s="113">
        <v>2000</v>
      </c>
      <c r="H283" s="113">
        <v>2000</v>
      </c>
      <c r="I283" s="113">
        <v>2000</v>
      </c>
    </row>
    <row r="284" spans="1:10" x14ac:dyDescent="0.25">
      <c r="A284" s="147" t="s">
        <v>145</v>
      </c>
      <c r="B284" s="148"/>
      <c r="C284" s="149"/>
      <c r="D284" s="110" t="s">
        <v>151</v>
      </c>
      <c r="E284" s="111"/>
      <c r="F284" s="112"/>
      <c r="G284" s="113">
        <f>SUM(G280-G281)</f>
        <v>18000</v>
      </c>
      <c r="H284" s="113">
        <f t="shared" ref="H284:I284" si="61">SUM(H280-H281)</f>
        <v>38000</v>
      </c>
      <c r="I284" s="113">
        <f t="shared" si="61"/>
        <v>58000</v>
      </c>
    </row>
    <row r="285" spans="1:10" ht="28.5" x14ac:dyDescent="0.25">
      <c r="A285" s="138">
        <v>4</v>
      </c>
      <c r="B285" s="139"/>
      <c r="C285" s="140"/>
      <c r="D285" s="115" t="s">
        <v>138</v>
      </c>
      <c r="E285" s="111"/>
      <c r="F285" s="112"/>
      <c r="G285" s="113">
        <v>18000</v>
      </c>
      <c r="H285" s="113">
        <v>38000</v>
      </c>
      <c r="I285" s="113">
        <v>58000</v>
      </c>
    </row>
    <row r="286" spans="1:10" ht="42.75" x14ac:dyDescent="0.25">
      <c r="A286" s="141">
        <v>42</v>
      </c>
      <c r="B286" s="142"/>
      <c r="C286" s="143"/>
      <c r="D286" s="115" t="s">
        <v>48</v>
      </c>
      <c r="E286" s="111"/>
      <c r="F286" s="112"/>
      <c r="G286" s="113">
        <v>18000</v>
      </c>
      <c r="H286" s="113">
        <v>38000</v>
      </c>
      <c r="I286" s="113">
        <v>58000</v>
      </c>
    </row>
    <row r="287" spans="1:10" x14ac:dyDescent="0.25">
      <c r="A287" s="144" t="s">
        <v>246</v>
      </c>
      <c r="B287" s="145"/>
      <c r="C287" s="146"/>
      <c r="D287" s="106" t="s">
        <v>247</v>
      </c>
      <c r="E287" s="118"/>
      <c r="F287" s="108">
        <v>6516.06</v>
      </c>
      <c r="G287" s="116">
        <v>10000</v>
      </c>
      <c r="H287" s="116">
        <v>10000</v>
      </c>
      <c r="I287" s="116">
        <v>10000</v>
      </c>
    </row>
    <row r="288" spans="1:10" x14ac:dyDescent="0.25">
      <c r="A288" s="147" t="s">
        <v>140</v>
      </c>
      <c r="B288" s="148"/>
      <c r="C288" s="149"/>
      <c r="D288" s="110" t="s">
        <v>150</v>
      </c>
      <c r="E288" s="111"/>
      <c r="F288" s="112"/>
      <c r="G288" s="113">
        <v>2000</v>
      </c>
      <c r="H288" s="113">
        <v>2000</v>
      </c>
      <c r="I288" s="113">
        <v>2000</v>
      </c>
    </row>
    <row r="289" spans="1:9" ht="28.5" x14ac:dyDescent="0.25">
      <c r="A289" s="138">
        <v>4</v>
      </c>
      <c r="B289" s="139"/>
      <c r="C289" s="140"/>
      <c r="D289" s="115" t="s">
        <v>138</v>
      </c>
      <c r="E289" s="111"/>
      <c r="F289" s="112"/>
      <c r="G289" s="113">
        <v>2000</v>
      </c>
      <c r="H289" s="113">
        <v>2000</v>
      </c>
      <c r="I289" s="113">
        <v>2000</v>
      </c>
    </row>
    <row r="290" spans="1:9" ht="42.75" x14ac:dyDescent="0.25">
      <c r="A290" s="141">
        <v>42</v>
      </c>
      <c r="B290" s="142"/>
      <c r="C290" s="143"/>
      <c r="D290" s="115" t="s">
        <v>48</v>
      </c>
      <c r="E290" s="111"/>
      <c r="F290" s="112"/>
      <c r="G290" s="113">
        <v>2000</v>
      </c>
      <c r="H290" s="113">
        <v>2000</v>
      </c>
      <c r="I290" s="113">
        <v>2000</v>
      </c>
    </row>
    <row r="291" spans="1:9" x14ac:dyDescent="0.25">
      <c r="A291" s="147" t="s">
        <v>145</v>
      </c>
      <c r="B291" s="148"/>
      <c r="C291" s="149"/>
      <c r="D291" s="110" t="s">
        <v>151</v>
      </c>
      <c r="E291" s="111"/>
      <c r="F291" s="112"/>
      <c r="G291" s="113">
        <f>SUM(G287-G288)</f>
        <v>8000</v>
      </c>
      <c r="H291" s="113">
        <f t="shared" ref="H291:I291" si="62">SUM(H287-H288)</f>
        <v>8000</v>
      </c>
      <c r="I291" s="113">
        <f t="shared" si="62"/>
        <v>8000</v>
      </c>
    </row>
    <row r="292" spans="1:9" ht="28.5" x14ac:dyDescent="0.25">
      <c r="A292" s="138">
        <v>4</v>
      </c>
      <c r="B292" s="139"/>
      <c r="C292" s="140"/>
      <c r="D292" s="115" t="s">
        <v>138</v>
      </c>
      <c r="E292" s="111"/>
      <c r="F292" s="112"/>
      <c r="G292" s="113">
        <v>8000</v>
      </c>
      <c r="H292" s="113">
        <v>8000</v>
      </c>
      <c r="I292" s="113">
        <v>8000</v>
      </c>
    </row>
    <row r="293" spans="1:9" ht="42.75" x14ac:dyDescent="0.25">
      <c r="A293" s="141">
        <v>42</v>
      </c>
      <c r="B293" s="142"/>
      <c r="C293" s="143"/>
      <c r="D293" s="115" t="s">
        <v>48</v>
      </c>
      <c r="E293" s="111"/>
      <c r="F293" s="112"/>
      <c r="G293" s="113">
        <v>8000</v>
      </c>
      <c r="H293" s="113">
        <v>8000</v>
      </c>
      <c r="I293" s="113">
        <v>8000</v>
      </c>
    </row>
    <row r="294" spans="1:9" ht="26.45" customHeight="1" x14ac:dyDescent="0.25">
      <c r="A294" s="144" t="s">
        <v>270</v>
      </c>
      <c r="B294" s="145"/>
      <c r="C294" s="146"/>
      <c r="D294" s="106" t="s">
        <v>271</v>
      </c>
      <c r="E294" s="118"/>
      <c r="F294" s="108">
        <v>0</v>
      </c>
      <c r="G294" s="116">
        <v>10000</v>
      </c>
      <c r="H294" s="116">
        <v>30000</v>
      </c>
      <c r="I294" s="116">
        <v>50000</v>
      </c>
    </row>
    <row r="295" spans="1:9" ht="15" customHeight="1" x14ac:dyDescent="0.25">
      <c r="A295" s="147" t="s">
        <v>140</v>
      </c>
      <c r="B295" s="148"/>
      <c r="C295" s="149"/>
      <c r="D295" s="110" t="s">
        <v>150</v>
      </c>
      <c r="E295" s="111"/>
      <c r="F295" s="112"/>
      <c r="G295" s="113">
        <v>2000</v>
      </c>
      <c r="H295" s="113">
        <v>2000</v>
      </c>
      <c r="I295" s="113">
        <v>2000</v>
      </c>
    </row>
    <row r="296" spans="1:9" ht="28.5" x14ac:dyDescent="0.25">
      <c r="A296" s="138">
        <v>4</v>
      </c>
      <c r="B296" s="139"/>
      <c r="C296" s="140"/>
      <c r="D296" s="115" t="s">
        <v>138</v>
      </c>
      <c r="E296" s="111"/>
      <c r="F296" s="112"/>
      <c r="G296" s="113">
        <v>2000</v>
      </c>
      <c r="H296" s="113">
        <v>2000</v>
      </c>
      <c r="I296" s="113">
        <v>2000</v>
      </c>
    </row>
    <row r="297" spans="1:9" ht="42.75" x14ac:dyDescent="0.25">
      <c r="A297" s="141">
        <v>42</v>
      </c>
      <c r="B297" s="142"/>
      <c r="C297" s="143"/>
      <c r="D297" s="115" t="s">
        <v>48</v>
      </c>
      <c r="E297" s="111"/>
      <c r="F297" s="112"/>
      <c r="G297" s="113">
        <v>2000</v>
      </c>
      <c r="H297" s="113">
        <v>2000</v>
      </c>
      <c r="I297" s="113">
        <v>2000</v>
      </c>
    </row>
    <row r="298" spans="1:9" ht="15" customHeight="1" x14ac:dyDescent="0.25">
      <c r="A298" s="147" t="s">
        <v>145</v>
      </c>
      <c r="B298" s="148"/>
      <c r="C298" s="149"/>
      <c r="D298" s="110" t="s">
        <v>151</v>
      </c>
      <c r="E298" s="111"/>
      <c r="F298" s="112"/>
      <c r="G298" s="113">
        <f>SUM(G294-G295)</f>
        <v>8000</v>
      </c>
      <c r="H298" s="113">
        <f t="shared" ref="H298:I298" si="63">SUM(H294-H295)</f>
        <v>28000</v>
      </c>
      <c r="I298" s="113">
        <f t="shared" si="63"/>
        <v>48000</v>
      </c>
    </row>
    <row r="299" spans="1:9" ht="28.5" x14ac:dyDescent="0.25">
      <c r="A299" s="138">
        <v>4</v>
      </c>
      <c r="B299" s="139"/>
      <c r="C299" s="140"/>
      <c r="D299" s="115" t="s">
        <v>138</v>
      </c>
      <c r="E299" s="111"/>
      <c r="F299" s="112"/>
      <c r="G299" s="113">
        <v>8000</v>
      </c>
      <c r="H299" s="113">
        <v>28000</v>
      </c>
      <c r="I299" s="113">
        <v>48000</v>
      </c>
    </row>
    <row r="300" spans="1:9" ht="42.75" x14ac:dyDescent="0.25">
      <c r="A300" s="141">
        <v>42</v>
      </c>
      <c r="B300" s="142"/>
      <c r="C300" s="143"/>
      <c r="D300" s="115" t="s">
        <v>48</v>
      </c>
      <c r="E300" s="111"/>
      <c r="F300" s="112"/>
      <c r="G300" s="113">
        <v>8000</v>
      </c>
      <c r="H300" s="113">
        <v>28000</v>
      </c>
      <c r="I300" s="113">
        <v>48000</v>
      </c>
    </row>
    <row r="301" spans="1:9" ht="30" x14ac:dyDescent="0.25">
      <c r="A301" s="153" t="s">
        <v>221</v>
      </c>
      <c r="B301" s="154"/>
      <c r="C301" s="155"/>
      <c r="D301" s="102" t="s">
        <v>222</v>
      </c>
      <c r="E301" s="120"/>
      <c r="F301" s="104"/>
      <c r="G301" s="105">
        <f>SUM(G302,G309)</f>
        <v>12000</v>
      </c>
      <c r="H301" s="105">
        <f t="shared" ref="H301:I301" si="64">SUM(H302,H309)</f>
        <v>12000</v>
      </c>
      <c r="I301" s="105">
        <f t="shared" si="64"/>
        <v>12000</v>
      </c>
    </row>
    <row r="302" spans="1:9" ht="60" x14ac:dyDescent="0.25">
      <c r="A302" s="144" t="s">
        <v>223</v>
      </c>
      <c r="B302" s="145"/>
      <c r="C302" s="146"/>
      <c r="D302" s="106" t="s">
        <v>224</v>
      </c>
      <c r="E302" s="107"/>
      <c r="F302" s="108">
        <v>0</v>
      </c>
      <c r="G302" s="116">
        <v>2000</v>
      </c>
      <c r="H302" s="116">
        <v>2000</v>
      </c>
      <c r="I302" s="116">
        <v>2000</v>
      </c>
    </row>
    <row r="303" spans="1:9" x14ac:dyDescent="0.25">
      <c r="A303" s="147" t="s">
        <v>140</v>
      </c>
      <c r="B303" s="148"/>
      <c r="C303" s="149"/>
      <c r="D303" s="110" t="s">
        <v>150</v>
      </c>
      <c r="E303" s="111"/>
      <c r="F303" s="112"/>
      <c r="G303" s="113">
        <v>1000</v>
      </c>
      <c r="H303" s="113">
        <v>1000</v>
      </c>
      <c r="I303" s="113">
        <v>1000</v>
      </c>
    </row>
    <row r="304" spans="1:9" x14ac:dyDescent="0.25">
      <c r="A304" s="138">
        <v>3</v>
      </c>
      <c r="B304" s="139"/>
      <c r="C304" s="140"/>
      <c r="D304" s="115" t="s">
        <v>95</v>
      </c>
      <c r="E304" s="111"/>
      <c r="F304" s="112"/>
      <c r="G304" s="113">
        <v>1000</v>
      </c>
      <c r="H304" s="113">
        <v>1000</v>
      </c>
      <c r="I304" s="113">
        <v>1000</v>
      </c>
    </row>
    <row r="305" spans="1:9" x14ac:dyDescent="0.25">
      <c r="A305" s="141">
        <v>32</v>
      </c>
      <c r="B305" s="142"/>
      <c r="C305" s="143"/>
      <c r="D305" s="115" t="s">
        <v>103</v>
      </c>
      <c r="E305" s="111"/>
      <c r="F305" s="112"/>
      <c r="G305" s="113">
        <v>1000</v>
      </c>
      <c r="H305" s="113">
        <v>1000</v>
      </c>
      <c r="I305" s="113">
        <v>1000</v>
      </c>
    </row>
    <row r="306" spans="1:9" x14ac:dyDescent="0.25">
      <c r="A306" s="147" t="s">
        <v>145</v>
      </c>
      <c r="B306" s="148"/>
      <c r="C306" s="149"/>
      <c r="D306" s="110" t="s">
        <v>151</v>
      </c>
      <c r="E306" s="111"/>
      <c r="F306" s="112"/>
      <c r="G306" s="113">
        <f>G302-G303</f>
        <v>1000</v>
      </c>
      <c r="H306" s="113">
        <f t="shared" ref="H306:I306" si="65">H302-H303</f>
        <v>1000</v>
      </c>
      <c r="I306" s="113">
        <f t="shared" si="65"/>
        <v>1000</v>
      </c>
    </row>
    <row r="307" spans="1:9" x14ac:dyDescent="0.25">
      <c r="A307" s="138">
        <v>3</v>
      </c>
      <c r="B307" s="139"/>
      <c r="C307" s="140"/>
      <c r="D307" s="115" t="s">
        <v>95</v>
      </c>
      <c r="E307" s="111"/>
      <c r="F307" s="112"/>
      <c r="G307" s="113">
        <v>1000</v>
      </c>
      <c r="H307" s="113">
        <v>1000</v>
      </c>
      <c r="I307" s="113">
        <v>1000</v>
      </c>
    </row>
    <row r="308" spans="1:9" x14ac:dyDescent="0.25">
      <c r="A308" s="141">
        <v>32</v>
      </c>
      <c r="B308" s="142"/>
      <c r="C308" s="143"/>
      <c r="D308" s="115" t="s">
        <v>103</v>
      </c>
      <c r="E308" s="111"/>
      <c r="F308" s="112"/>
      <c r="G308" s="113">
        <v>1000</v>
      </c>
      <c r="H308" s="113">
        <v>1000</v>
      </c>
      <c r="I308" s="113">
        <v>1000</v>
      </c>
    </row>
    <row r="309" spans="1:9" ht="30" x14ac:dyDescent="0.25">
      <c r="A309" s="144" t="s">
        <v>225</v>
      </c>
      <c r="B309" s="145"/>
      <c r="C309" s="146"/>
      <c r="D309" s="106" t="s">
        <v>226</v>
      </c>
      <c r="E309" s="107"/>
      <c r="F309" s="108">
        <v>6000</v>
      </c>
      <c r="G309" s="116">
        <v>10000</v>
      </c>
      <c r="H309" s="116">
        <v>10000</v>
      </c>
      <c r="I309" s="116">
        <v>10000</v>
      </c>
    </row>
    <row r="310" spans="1:9" x14ac:dyDescent="0.25">
      <c r="A310" s="147" t="s">
        <v>140</v>
      </c>
      <c r="B310" s="148"/>
      <c r="C310" s="149"/>
      <c r="D310" s="110" t="s">
        <v>150</v>
      </c>
      <c r="E310" s="111"/>
      <c r="F310" s="112"/>
      <c r="G310" s="113">
        <v>5000</v>
      </c>
      <c r="H310" s="113">
        <v>5000</v>
      </c>
      <c r="I310" s="113">
        <v>5000</v>
      </c>
    </row>
    <row r="311" spans="1:9" x14ac:dyDescent="0.25">
      <c r="A311" s="138">
        <v>3</v>
      </c>
      <c r="B311" s="139"/>
      <c r="C311" s="140"/>
      <c r="D311" s="115" t="s">
        <v>95</v>
      </c>
      <c r="E311" s="111"/>
      <c r="F311" s="112"/>
      <c r="G311" s="113">
        <v>5000</v>
      </c>
      <c r="H311" s="113">
        <v>5000</v>
      </c>
      <c r="I311" s="113">
        <v>5000</v>
      </c>
    </row>
    <row r="312" spans="1:9" x14ac:dyDescent="0.25">
      <c r="A312" s="141">
        <v>38</v>
      </c>
      <c r="B312" s="142"/>
      <c r="C312" s="143"/>
      <c r="D312" s="115" t="s">
        <v>133</v>
      </c>
      <c r="E312" s="111"/>
      <c r="F312" s="112"/>
      <c r="G312" s="113">
        <v>5000</v>
      </c>
      <c r="H312" s="113">
        <v>5000</v>
      </c>
      <c r="I312" s="113">
        <v>5000</v>
      </c>
    </row>
    <row r="313" spans="1:9" x14ac:dyDescent="0.25">
      <c r="A313" s="147" t="s">
        <v>145</v>
      </c>
      <c r="B313" s="148"/>
      <c r="C313" s="149"/>
      <c r="D313" s="110" t="s">
        <v>151</v>
      </c>
      <c r="E313" s="111"/>
      <c r="F313" s="112"/>
      <c r="G313" s="113">
        <f>G309-G310</f>
        <v>5000</v>
      </c>
      <c r="H313" s="113">
        <f t="shared" ref="H313:I313" si="66">H309-H310</f>
        <v>5000</v>
      </c>
      <c r="I313" s="113">
        <f t="shared" si="66"/>
        <v>5000</v>
      </c>
    </row>
    <row r="314" spans="1:9" x14ac:dyDescent="0.25">
      <c r="A314" s="138">
        <v>3</v>
      </c>
      <c r="B314" s="139"/>
      <c r="C314" s="140"/>
      <c r="D314" s="115" t="s">
        <v>95</v>
      </c>
      <c r="E314" s="111"/>
      <c r="F314" s="112"/>
      <c r="G314" s="113">
        <v>5000</v>
      </c>
      <c r="H314" s="113">
        <v>5000</v>
      </c>
      <c r="I314" s="113">
        <v>5000</v>
      </c>
    </row>
    <row r="315" spans="1:9" x14ac:dyDescent="0.25">
      <c r="A315" s="141">
        <v>38</v>
      </c>
      <c r="B315" s="142"/>
      <c r="C315" s="143"/>
      <c r="D315" s="115" t="s">
        <v>133</v>
      </c>
      <c r="E315" s="111"/>
      <c r="F315" s="112"/>
      <c r="G315" s="113">
        <v>5000</v>
      </c>
      <c r="H315" s="113">
        <v>5000</v>
      </c>
      <c r="I315" s="113">
        <v>5000</v>
      </c>
    </row>
    <row r="316" spans="1:9" ht="23.45" customHeight="1" x14ac:dyDescent="0.25">
      <c r="A316" s="153" t="s">
        <v>227</v>
      </c>
      <c r="B316" s="154"/>
      <c r="C316" s="155"/>
      <c r="D316" s="102" t="s">
        <v>228</v>
      </c>
      <c r="E316" s="120"/>
      <c r="F316" s="104"/>
      <c r="G316" s="105">
        <f>SUM(G317,G321,G325,G329,G333,G337)</f>
        <v>47500</v>
      </c>
      <c r="H316" s="105">
        <f t="shared" ref="H316:I316" si="67">SUM(H317,H321,H325,H329,H333,H337)</f>
        <v>47500</v>
      </c>
      <c r="I316" s="105">
        <f t="shared" si="67"/>
        <v>47500</v>
      </c>
    </row>
    <row r="317" spans="1:9" x14ac:dyDescent="0.25">
      <c r="A317" s="144" t="s">
        <v>230</v>
      </c>
      <c r="B317" s="145"/>
      <c r="C317" s="146"/>
      <c r="D317" s="106" t="s">
        <v>231</v>
      </c>
      <c r="E317" s="107"/>
      <c r="F317" s="108">
        <v>7020</v>
      </c>
      <c r="G317" s="116">
        <f>SUM(G318)</f>
        <v>7000</v>
      </c>
      <c r="H317" s="116">
        <f t="shared" ref="H317:I317" si="68">SUM(H318)</f>
        <v>7000</v>
      </c>
      <c r="I317" s="116">
        <f t="shared" si="68"/>
        <v>7000</v>
      </c>
    </row>
    <row r="318" spans="1:9" x14ac:dyDescent="0.25">
      <c r="A318" s="147" t="s">
        <v>145</v>
      </c>
      <c r="B318" s="148"/>
      <c r="C318" s="149"/>
      <c r="D318" s="110" t="s">
        <v>151</v>
      </c>
      <c r="E318" s="111"/>
      <c r="F318" s="112"/>
      <c r="G318" s="113">
        <v>7000</v>
      </c>
      <c r="H318" s="113">
        <v>7000</v>
      </c>
      <c r="I318" s="113">
        <v>7000</v>
      </c>
    </row>
    <row r="319" spans="1:9" x14ac:dyDescent="0.25">
      <c r="A319" s="138">
        <v>3</v>
      </c>
      <c r="B319" s="139"/>
      <c r="C319" s="140"/>
      <c r="D319" s="115" t="s">
        <v>95</v>
      </c>
      <c r="E319" s="111"/>
      <c r="F319" s="112"/>
      <c r="G319" s="113">
        <v>7000</v>
      </c>
      <c r="H319" s="113">
        <v>7000</v>
      </c>
      <c r="I319" s="113">
        <v>7000</v>
      </c>
    </row>
    <row r="320" spans="1:9" x14ac:dyDescent="0.25">
      <c r="A320" s="141">
        <v>32</v>
      </c>
      <c r="B320" s="142"/>
      <c r="C320" s="143"/>
      <c r="D320" s="115" t="s">
        <v>103</v>
      </c>
      <c r="E320" s="111"/>
      <c r="F320" s="112"/>
      <c r="G320" s="113">
        <v>7000</v>
      </c>
      <c r="H320" s="113">
        <v>7000</v>
      </c>
      <c r="I320" s="113">
        <v>7000</v>
      </c>
    </row>
    <row r="321" spans="1:9" ht="30" x14ac:dyDescent="0.25">
      <c r="A321" s="144" t="s">
        <v>232</v>
      </c>
      <c r="B321" s="145"/>
      <c r="C321" s="146"/>
      <c r="D321" s="106" t="s">
        <v>233</v>
      </c>
      <c r="E321" s="107"/>
      <c r="F321" s="108">
        <v>2221.37</v>
      </c>
      <c r="G321" s="116">
        <f>SUM(G322)</f>
        <v>2500</v>
      </c>
      <c r="H321" s="116">
        <f t="shared" ref="H321:I321" si="69">SUM(H322)</f>
        <v>2500</v>
      </c>
      <c r="I321" s="116">
        <f t="shared" si="69"/>
        <v>2500</v>
      </c>
    </row>
    <row r="322" spans="1:9" x14ac:dyDescent="0.25">
      <c r="A322" s="147" t="s">
        <v>145</v>
      </c>
      <c r="B322" s="148"/>
      <c r="C322" s="149"/>
      <c r="D322" s="110" t="s">
        <v>151</v>
      </c>
      <c r="E322" s="111"/>
      <c r="F322" s="112"/>
      <c r="G322" s="113">
        <v>2500</v>
      </c>
      <c r="H322" s="113">
        <v>2500</v>
      </c>
      <c r="I322" s="113">
        <v>2500</v>
      </c>
    </row>
    <row r="323" spans="1:9" x14ac:dyDescent="0.25">
      <c r="A323" s="138">
        <v>3</v>
      </c>
      <c r="B323" s="139"/>
      <c r="C323" s="140"/>
      <c r="D323" s="115" t="s">
        <v>95</v>
      </c>
      <c r="E323" s="111"/>
      <c r="F323" s="112"/>
      <c r="G323" s="113">
        <v>2500</v>
      </c>
      <c r="H323" s="113">
        <v>2500</v>
      </c>
      <c r="I323" s="113">
        <v>2500</v>
      </c>
    </row>
    <row r="324" spans="1:9" x14ac:dyDescent="0.25">
      <c r="A324" s="141">
        <v>38</v>
      </c>
      <c r="B324" s="142"/>
      <c r="C324" s="143"/>
      <c r="D324" s="115" t="s">
        <v>133</v>
      </c>
      <c r="E324" s="111"/>
      <c r="F324" s="112"/>
      <c r="G324" s="113">
        <v>2500</v>
      </c>
      <c r="H324" s="113">
        <v>2500</v>
      </c>
      <c r="I324" s="113">
        <v>2500</v>
      </c>
    </row>
    <row r="325" spans="1:9" ht="45" x14ac:dyDescent="0.25">
      <c r="A325" s="144" t="s">
        <v>229</v>
      </c>
      <c r="B325" s="145"/>
      <c r="C325" s="146"/>
      <c r="D325" s="106" t="s">
        <v>235</v>
      </c>
      <c r="E325" s="107"/>
      <c r="F325" s="108">
        <v>1000</v>
      </c>
      <c r="G325" s="116">
        <f>SUM(G326)</f>
        <v>3000</v>
      </c>
      <c r="H325" s="116">
        <f t="shared" ref="H325:I325" si="70">SUM(H326)</f>
        <v>3000</v>
      </c>
      <c r="I325" s="116">
        <f t="shared" si="70"/>
        <v>3000</v>
      </c>
    </row>
    <row r="326" spans="1:9" x14ac:dyDescent="0.25">
      <c r="A326" s="147" t="s">
        <v>145</v>
      </c>
      <c r="B326" s="148"/>
      <c r="C326" s="149"/>
      <c r="D326" s="110" t="s">
        <v>151</v>
      </c>
      <c r="E326" s="111"/>
      <c r="F326" s="112"/>
      <c r="G326" s="113">
        <v>3000</v>
      </c>
      <c r="H326" s="113">
        <v>3000</v>
      </c>
      <c r="I326" s="113">
        <v>3000</v>
      </c>
    </row>
    <row r="327" spans="1:9" x14ac:dyDescent="0.25">
      <c r="A327" s="138">
        <v>3</v>
      </c>
      <c r="B327" s="139"/>
      <c r="C327" s="140"/>
      <c r="D327" s="115" t="s">
        <v>95</v>
      </c>
      <c r="E327" s="111"/>
      <c r="F327" s="112"/>
      <c r="G327" s="113">
        <v>3000</v>
      </c>
      <c r="H327" s="113">
        <v>3000</v>
      </c>
      <c r="I327" s="113">
        <v>3000</v>
      </c>
    </row>
    <row r="328" spans="1:9" x14ac:dyDescent="0.25">
      <c r="A328" s="141">
        <v>38</v>
      </c>
      <c r="B328" s="142"/>
      <c r="C328" s="143"/>
      <c r="D328" s="115" t="s">
        <v>133</v>
      </c>
      <c r="E328" s="111"/>
      <c r="F328" s="112"/>
      <c r="G328" s="113">
        <v>3000</v>
      </c>
      <c r="H328" s="113">
        <v>3000</v>
      </c>
      <c r="I328" s="113">
        <v>3000</v>
      </c>
    </row>
    <row r="329" spans="1:9" ht="45" x14ac:dyDescent="0.25">
      <c r="A329" s="144" t="s">
        <v>236</v>
      </c>
      <c r="B329" s="145"/>
      <c r="C329" s="146"/>
      <c r="D329" s="106" t="s">
        <v>237</v>
      </c>
      <c r="E329" s="107"/>
      <c r="F329" s="108">
        <v>7250</v>
      </c>
      <c r="G329" s="116">
        <f>SUM(G330)</f>
        <v>15000</v>
      </c>
      <c r="H329" s="116">
        <f t="shared" ref="H329:I329" si="71">SUM(H330)</f>
        <v>15000</v>
      </c>
      <c r="I329" s="116">
        <f t="shared" si="71"/>
        <v>15000</v>
      </c>
    </row>
    <row r="330" spans="1:9" x14ac:dyDescent="0.25">
      <c r="A330" s="147" t="s">
        <v>145</v>
      </c>
      <c r="B330" s="148"/>
      <c r="C330" s="149"/>
      <c r="D330" s="110" t="s">
        <v>151</v>
      </c>
      <c r="E330" s="111"/>
      <c r="F330" s="112"/>
      <c r="G330" s="113">
        <v>15000</v>
      </c>
      <c r="H330" s="113">
        <v>15000</v>
      </c>
      <c r="I330" s="113">
        <v>15000</v>
      </c>
    </row>
    <row r="331" spans="1:9" x14ac:dyDescent="0.25">
      <c r="A331" s="138">
        <v>3</v>
      </c>
      <c r="B331" s="139"/>
      <c r="C331" s="140"/>
      <c r="D331" s="115" t="s">
        <v>95</v>
      </c>
      <c r="E331" s="111"/>
      <c r="F331" s="112"/>
      <c r="G331" s="113">
        <v>15000</v>
      </c>
      <c r="H331" s="113">
        <v>15000</v>
      </c>
      <c r="I331" s="113">
        <v>15000</v>
      </c>
    </row>
    <row r="332" spans="1:9" x14ac:dyDescent="0.25">
      <c r="A332" s="141">
        <v>38</v>
      </c>
      <c r="B332" s="142"/>
      <c r="C332" s="143"/>
      <c r="D332" s="115" t="s">
        <v>133</v>
      </c>
      <c r="E332" s="111"/>
      <c r="F332" s="112"/>
      <c r="G332" s="113">
        <v>15000</v>
      </c>
      <c r="H332" s="113">
        <v>15000</v>
      </c>
      <c r="I332" s="113">
        <v>15000</v>
      </c>
    </row>
    <row r="333" spans="1:9" ht="30" x14ac:dyDescent="0.25">
      <c r="A333" s="144" t="s">
        <v>234</v>
      </c>
      <c r="B333" s="145"/>
      <c r="C333" s="146"/>
      <c r="D333" s="106" t="s">
        <v>238</v>
      </c>
      <c r="E333" s="107"/>
      <c r="F333" s="108">
        <v>8012.5</v>
      </c>
      <c r="G333" s="116">
        <f>SUM(G334)</f>
        <v>10000</v>
      </c>
      <c r="H333" s="116">
        <f t="shared" ref="H333:I333" si="72">SUM(H334)</f>
        <v>10000</v>
      </c>
      <c r="I333" s="116">
        <f t="shared" si="72"/>
        <v>10000</v>
      </c>
    </row>
    <row r="334" spans="1:9" x14ac:dyDescent="0.25">
      <c r="A334" s="147" t="s">
        <v>145</v>
      </c>
      <c r="B334" s="148"/>
      <c r="C334" s="149"/>
      <c r="D334" s="110" t="s">
        <v>151</v>
      </c>
      <c r="E334" s="111"/>
      <c r="F334" s="112"/>
      <c r="G334" s="113">
        <v>10000</v>
      </c>
      <c r="H334" s="113">
        <v>10000</v>
      </c>
      <c r="I334" s="113">
        <v>10000</v>
      </c>
    </row>
    <row r="335" spans="1:9" x14ac:dyDescent="0.25">
      <c r="A335" s="138">
        <v>3</v>
      </c>
      <c r="B335" s="139"/>
      <c r="C335" s="140"/>
      <c r="D335" s="115" t="s">
        <v>95</v>
      </c>
      <c r="E335" s="111"/>
      <c r="F335" s="112"/>
      <c r="G335" s="113">
        <v>10000</v>
      </c>
      <c r="H335" s="113">
        <v>10000</v>
      </c>
      <c r="I335" s="113">
        <v>10000</v>
      </c>
    </row>
    <row r="336" spans="1:9" x14ac:dyDescent="0.25">
      <c r="A336" s="141">
        <v>38</v>
      </c>
      <c r="B336" s="142"/>
      <c r="C336" s="143"/>
      <c r="D336" s="115" t="s">
        <v>133</v>
      </c>
      <c r="E336" s="111"/>
      <c r="F336" s="112"/>
      <c r="G336" s="113">
        <v>10000</v>
      </c>
      <c r="H336" s="113">
        <v>10000</v>
      </c>
      <c r="I336" s="113">
        <v>10000</v>
      </c>
    </row>
    <row r="337" spans="1:9" ht="60" x14ac:dyDescent="0.25">
      <c r="A337" s="144" t="s">
        <v>239</v>
      </c>
      <c r="B337" s="145"/>
      <c r="C337" s="146"/>
      <c r="D337" s="106" t="s">
        <v>240</v>
      </c>
      <c r="E337" s="107"/>
      <c r="F337" s="108">
        <v>0</v>
      </c>
      <c r="G337" s="116">
        <v>10000</v>
      </c>
      <c r="H337" s="116">
        <v>10000</v>
      </c>
      <c r="I337" s="116">
        <v>10000</v>
      </c>
    </row>
    <row r="338" spans="1:9" x14ac:dyDescent="0.25">
      <c r="A338" s="147" t="s">
        <v>140</v>
      </c>
      <c r="B338" s="148"/>
      <c r="C338" s="149"/>
      <c r="D338" s="110" t="s">
        <v>150</v>
      </c>
      <c r="E338" s="111"/>
      <c r="F338" s="112"/>
      <c r="G338" s="113">
        <v>2000</v>
      </c>
      <c r="H338" s="113">
        <v>2000</v>
      </c>
      <c r="I338" s="113">
        <v>2000</v>
      </c>
    </row>
    <row r="339" spans="1:9" x14ac:dyDescent="0.25">
      <c r="A339" s="138">
        <v>3</v>
      </c>
      <c r="B339" s="139"/>
      <c r="C339" s="140"/>
      <c r="D339" s="115" t="s">
        <v>95</v>
      </c>
      <c r="E339" s="111"/>
      <c r="F339" s="112"/>
      <c r="G339" s="113">
        <v>2000</v>
      </c>
      <c r="H339" s="113">
        <v>2000</v>
      </c>
      <c r="I339" s="113">
        <v>2000</v>
      </c>
    </row>
    <row r="340" spans="1:9" x14ac:dyDescent="0.25">
      <c r="A340" s="141">
        <v>32</v>
      </c>
      <c r="B340" s="142"/>
      <c r="C340" s="143"/>
      <c r="D340" s="115" t="s">
        <v>103</v>
      </c>
      <c r="E340" s="111"/>
      <c r="F340" s="112"/>
      <c r="G340" s="113">
        <v>2000</v>
      </c>
      <c r="H340" s="113">
        <v>2000</v>
      </c>
      <c r="I340" s="113">
        <v>2000</v>
      </c>
    </row>
    <row r="341" spans="1:9" x14ac:dyDescent="0.25">
      <c r="A341" s="147" t="s">
        <v>145</v>
      </c>
      <c r="B341" s="148"/>
      <c r="C341" s="149"/>
      <c r="D341" s="110" t="s">
        <v>151</v>
      </c>
      <c r="E341" s="111"/>
      <c r="F341" s="112"/>
      <c r="G341" s="113">
        <f>SUM(G337-G338)</f>
        <v>8000</v>
      </c>
      <c r="H341" s="113">
        <f t="shared" ref="H341:I341" si="73">SUM(H337-H338)</f>
        <v>8000</v>
      </c>
      <c r="I341" s="113">
        <f t="shared" si="73"/>
        <v>8000</v>
      </c>
    </row>
    <row r="342" spans="1:9" x14ac:dyDescent="0.25">
      <c r="A342" s="138">
        <v>3</v>
      </c>
      <c r="B342" s="139"/>
      <c r="C342" s="140"/>
      <c r="D342" s="115" t="s">
        <v>95</v>
      </c>
      <c r="E342" s="111"/>
      <c r="F342" s="112"/>
      <c r="G342" s="113">
        <v>8000</v>
      </c>
      <c r="H342" s="113">
        <v>8000</v>
      </c>
      <c r="I342" s="113">
        <v>8000</v>
      </c>
    </row>
    <row r="343" spans="1:9" x14ac:dyDescent="0.25">
      <c r="A343" s="141">
        <v>32</v>
      </c>
      <c r="B343" s="142"/>
      <c r="C343" s="143"/>
      <c r="D343" s="115" t="s">
        <v>152</v>
      </c>
      <c r="E343" s="111"/>
      <c r="F343" s="112"/>
      <c r="G343" s="113">
        <v>8000</v>
      </c>
      <c r="H343" s="113">
        <v>8000</v>
      </c>
      <c r="I343" s="113">
        <v>8000</v>
      </c>
    </row>
    <row r="344" spans="1:9" ht="45" x14ac:dyDescent="0.25">
      <c r="A344" s="153" t="s">
        <v>141</v>
      </c>
      <c r="B344" s="154"/>
      <c r="C344" s="155"/>
      <c r="D344" s="102" t="s">
        <v>241</v>
      </c>
      <c r="E344" s="120"/>
      <c r="F344" s="104"/>
      <c r="G344" s="105">
        <f>SUM(G345,G352,G356)</f>
        <v>92000</v>
      </c>
      <c r="H344" s="105">
        <f t="shared" ref="H344:I344" si="74">SUM(H345,H352,H356)</f>
        <v>92000</v>
      </c>
      <c r="I344" s="105">
        <f t="shared" si="74"/>
        <v>92000</v>
      </c>
    </row>
    <row r="345" spans="1:9" ht="25.5" customHeight="1" x14ac:dyDescent="0.25">
      <c r="A345" s="144" t="s">
        <v>142</v>
      </c>
      <c r="B345" s="145"/>
      <c r="C345" s="146"/>
      <c r="D345" s="106" t="s">
        <v>242</v>
      </c>
      <c r="E345" s="107"/>
      <c r="F345" s="108">
        <v>103350</v>
      </c>
      <c r="G345" s="116">
        <v>80000</v>
      </c>
      <c r="H345" s="116">
        <v>80000</v>
      </c>
      <c r="I345" s="116">
        <v>80000</v>
      </c>
    </row>
    <row r="346" spans="1:9" x14ac:dyDescent="0.25">
      <c r="A346" s="147" t="s">
        <v>140</v>
      </c>
      <c r="B346" s="148"/>
      <c r="C346" s="149"/>
      <c r="D346" s="110" t="s">
        <v>150</v>
      </c>
      <c r="E346" s="111"/>
      <c r="F346" s="112"/>
      <c r="G346" s="113">
        <v>8250</v>
      </c>
      <c r="H346" s="113">
        <v>8250</v>
      </c>
      <c r="I346" s="113">
        <v>8250</v>
      </c>
    </row>
    <row r="347" spans="1:9" x14ac:dyDescent="0.25">
      <c r="A347" s="138">
        <v>3</v>
      </c>
      <c r="B347" s="139"/>
      <c r="C347" s="140"/>
      <c r="D347" s="115" t="s">
        <v>95</v>
      </c>
      <c r="E347" s="111"/>
      <c r="F347" s="112"/>
      <c r="G347" s="113">
        <v>8250</v>
      </c>
      <c r="H347" s="113">
        <v>8250</v>
      </c>
      <c r="I347" s="113">
        <v>8250</v>
      </c>
    </row>
    <row r="348" spans="1:9" x14ac:dyDescent="0.25">
      <c r="A348" s="141">
        <v>38</v>
      </c>
      <c r="B348" s="142"/>
      <c r="C348" s="143"/>
      <c r="D348" s="115" t="s">
        <v>133</v>
      </c>
      <c r="E348" s="111"/>
      <c r="F348" s="112"/>
      <c r="G348" s="113">
        <v>8250</v>
      </c>
      <c r="H348" s="113">
        <v>8250</v>
      </c>
      <c r="I348" s="113">
        <v>8250</v>
      </c>
    </row>
    <row r="349" spans="1:9" x14ac:dyDescent="0.25">
      <c r="A349" s="147" t="s">
        <v>145</v>
      </c>
      <c r="B349" s="148"/>
      <c r="C349" s="149"/>
      <c r="D349" s="110" t="s">
        <v>151</v>
      </c>
      <c r="E349" s="111"/>
      <c r="F349" s="112"/>
      <c r="G349" s="113">
        <f>SUM(G345-G346)</f>
        <v>71750</v>
      </c>
      <c r="H349" s="113">
        <f t="shared" ref="H349:I349" si="75">SUM(H345-H346)</f>
        <v>71750</v>
      </c>
      <c r="I349" s="113">
        <f t="shared" si="75"/>
        <v>71750</v>
      </c>
    </row>
    <row r="350" spans="1:9" x14ac:dyDescent="0.25">
      <c r="A350" s="138">
        <v>3</v>
      </c>
      <c r="B350" s="139"/>
      <c r="C350" s="140"/>
      <c r="D350" s="115" t="s">
        <v>95</v>
      </c>
      <c r="E350" s="111"/>
      <c r="F350" s="112"/>
      <c r="G350" s="113">
        <v>71750</v>
      </c>
      <c r="H350" s="113">
        <v>71750</v>
      </c>
      <c r="I350" s="113">
        <v>71750</v>
      </c>
    </row>
    <row r="351" spans="1:9" x14ac:dyDescent="0.25">
      <c r="A351" s="141">
        <v>38</v>
      </c>
      <c r="B351" s="142"/>
      <c r="C351" s="143"/>
      <c r="D351" s="115" t="s">
        <v>133</v>
      </c>
      <c r="E351" s="111"/>
      <c r="F351" s="112"/>
      <c r="G351" s="113">
        <v>71750</v>
      </c>
      <c r="H351" s="113">
        <v>71750</v>
      </c>
      <c r="I351" s="113">
        <v>71750</v>
      </c>
    </row>
    <row r="352" spans="1:9" ht="30" x14ac:dyDescent="0.25">
      <c r="A352" s="144" t="s">
        <v>143</v>
      </c>
      <c r="B352" s="145"/>
      <c r="C352" s="146"/>
      <c r="D352" s="106" t="s">
        <v>243</v>
      </c>
      <c r="E352" s="107"/>
      <c r="F352" s="108">
        <v>9204.8700000000008</v>
      </c>
      <c r="G352" s="116">
        <f>SUM(G353)</f>
        <v>5000</v>
      </c>
      <c r="H352" s="116">
        <f t="shared" ref="H352:I352" si="76">SUM(H353)</f>
        <v>5000</v>
      </c>
      <c r="I352" s="116">
        <f t="shared" si="76"/>
        <v>5000</v>
      </c>
    </row>
    <row r="353" spans="1:9" x14ac:dyDescent="0.25">
      <c r="A353" s="147" t="s">
        <v>145</v>
      </c>
      <c r="B353" s="148"/>
      <c r="C353" s="149"/>
      <c r="D353" s="110" t="s">
        <v>151</v>
      </c>
      <c r="E353" s="111"/>
      <c r="F353" s="112"/>
      <c r="G353" s="113">
        <v>5000</v>
      </c>
      <c r="H353" s="113">
        <v>5000</v>
      </c>
      <c r="I353" s="113">
        <v>5000</v>
      </c>
    </row>
    <row r="354" spans="1:9" x14ac:dyDescent="0.25">
      <c r="A354" s="138">
        <v>3</v>
      </c>
      <c r="B354" s="139"/>
      <c r="C354" s="140"/>
      <c r="D354" s="115" t="s">
        <v>95</v>
      </c>
      <c r="E354" s="111"/>
      <c r="F354" s="112"/>
      <c r="G354" s="113">
        <v>5000</v>
      </c>
      <c r="H354" s="113">
        <v>5000</v>
      </c>
      <c r="I354" s="113">
        <v>5000</v>
      </c>
    </row>
    <row r="355" spans="1:9" x14ac:dyDescent="0.25">
      <c r="A355" s="141">
        <v>38</v>
      </c>
      <c r="B355" s="142"/>
      <c r="C355" s="143"/>
      <c r="D355" s="115" t="s">
        <v>133</v>
      </c>
      <c r="E355" s="111"/>
      <c r="F355" s="112"/>
      <c r="G355" s="113">
        <v>5000</v>
      </c>
      <c r="H355" s="113">
        <v>5000</v>
      </c>
      <c r="I355" s="113">
        <v>5000</v>
      </c>
    </row>
    <row r="356" spans="1:9" x14ac:dyDescent="0.25">
      <c r="A356" s="144" t="s">
        <v>144</v>
      </c>
      <c r="B356" s="145"/>
      <c r="C356" s="146"/>
      <c r="D356" s="106" t="s">
        <v>244</v>
      </c>
      <c r="E356" s="107"/>
      <c r="F356" s="108">
        <v>7500</v>
      </c>
      <c r="G356" s="116">
        <f>SUM(G357)</f>
        <v>7000</v>
      </c>
      <c r="H356" s="116">
        <f t="shared" ref="H356:I356" si="77">SUM(H357)</f>
        <v>7000</v>
      </c>
      <c r="I356" s="116">
        <f t="shared" si="77"/>
        <v>7000</v>
      </c>
    </row>
    <row r="357" spans="1:9" x14ac:dyDescent="0.25">
      <c r="A357" s="147" t="s">
        <v>145</v>
      </c>
      <c r="B357" s="148"/>
      <c r="C357" s="149"/>
      <c r="D357" s="110" t="s">
        <v>151</v>
      </c>
      <c r="E357" s="111"/>
      <c r="F357" s="112"/>
      <c r="G357" s="113">
        <v>7000</v>
      </c>
      <c r="H357" s="113">
        <v>7000</v>
      </c>
      <c r="I357" s="113">
        <v>7000</v>
      </c>
    </row>
    <row r="358" spans="1:9" x14ac:dyDescent="0.25">
      <c r="A358" s="138">
        <v>3</v>
      </c>
      <c r="B358" s="139"/>
      <c r="C358" s="140"/>
      <c r="D358" s="115" t="s">
        <v>95</v>
      </c>
      <c r="E358" s="111"/>
      <c r="F358" s="112"/>
      <c r="G358" s="113">
        <v>7000</v>
      </c>
      <c r="H358" s="113">
        <v>7000</v>
      </c>
      <c r="I358" s="113">
        <v>7000</v>
      </c>
    </row>
    <row r="359" spans="1:9" x14ac:dyDescent="0.25">
      <c r="A359" s="141">
        <v>38</v>
      </c>
      <c r="B359" s="142"/>
      <c r="C359" s="143"/>
      <c r="D359" s="115" t="s">
        <v>133</v>
      </c>
      <c r="E359" s="111"/>
      <c r="F359" s="112"/>
      <c r="G359" s="113">
        <v>7000</v>
      </c>
      <c r="H359" s="113">
        <v>7000</v>
      </c>
      <c r="I359" s="113">
        <v>7000</v>
      </c>
    </row>
    <row r="360" spans="1:9" ht="30" x14ac:dyDescent="0.25">
      <c r="A360" s="153" t="s">
        <v>248</v>
      </c>
      <c r="B360" s="154"/>
      <c r="C360" s="155"/>
      <c r="D360" s="102" t="s">
        <v>249</v>
      </c>
      <c r="E360" s="120"/>
      <c r="F360" s="104"/>
      <c r="G360" s="105">
        <f>SUM(G361,G365,G369,G376,G380)</f>
        <v>253500</v>
      </c>
      <c r="H360" s="105">
        <f t="shared" ref="H360:I360" si="78">SUM(H361,H365,H369,H376,H380)</f>
        <v>253500</v>
      </c>
      <c r="I360" s="105">
        <f t="shared" si="78"/>
        <v>153500</v>
      </c>
    </row>
    <row r="361" spans="1:9" ht="33" customHeight="1" x14ac:dyDescent="0.25">
      <c r="A361" s="144" t="s">
        <v>257</v>
      </c>
      <c r="B361" s="145"/>
      <c r="C361" s="146"/>
      <c r="D361" s="106" t="s">
        <v>250</v>
      </c>
      <c r="E361" s="107"/>
      <c r="F361" s="108">
        <v>1550</v>
      </c>
      <c r="G361" s="116">
        <f>SUM(G362)</f>
        <v>1500</v>
      </c>
      <c r="H361" s="116">
        <f t="shared" ref="H361:I361" si="79">SUM(H362)</f>
        <v>1500</v>
      </c>
      <c r="I361" s="116">
        <f t="shared" si="79"/>
        <v>1500</v>
      </c>
    </row>
    <row r="362" spans="1:9" x14ac:dyDescent="0.25">
      <c r="A362" s="147" t="s">
        <v>140</v>
      </c>
      <c r="B362" s="148"/>
      <c r="C362" s="149"/>
      <c r="D362" s="110" t="s">
        <v>150</v>
      </c>
      <c r="E362" s="111"/>
      <c r="F362" s="112"/>
      <c r="G362" s="113">
        <v>1500</v>
      </c>
      <c r="H362" s="113">
        <v>1500</v>
      </c>
      <c r="I362" s="113">
        <v>1500</v>
      </c>
    </row>
    <row r="363" spans="1:9" x14ac:dyDescent="0.25">
      <c r="A363" s="138">
        <v>3</v>
      </c>
      <c r="B363" s="139"/>
      <c r="C363" s="140"/>
      <c r="D363" s="115" t="s">
        <v>95</v>
      </c>
      <c r="E363" s="111"/>
      <c r="F363" s="112"/>
      <c r="G363" s="113">
        <v>1500</v>
      </c>
      <c r="H363" s="113">
        <v>1500</v>
      </c>
      <c r="I363" s="113">
        <v>1500</v>
      </c>
    </row>
    <row r="364" spans="1:9" x14ac:dyDescent="0.25">
      <c r="A364" s="141">
        <v>38</v>
      </c>
      <c r="B364" s="142"/>
      <c r="C364" s="143"/>
      <c r="D364" s="115" t="s">
        <v>133</v>
      </c>
      <c r="E364" s="111"/>
      <c r="F364" s="112"/>
      <c r="G364" s="113">
        <v>1500</v>
      </c>
      <c r="H364" s="113">
        <v>1500</v>
      </c>
      <c r="I364" s="113">
        <v>1500</v>
      </c>
    </row>
    <row r="365" spans="1:9" ht="45" x14ac:dyDescent="0.25">
      <c r="A365" s="144" t="s">
        <v>258</v>
      </c>
      <c r="B365" s="145"/>
      <c r="C365" s="146"/>
      <c r="D365" s="106" t="s">
        <v>251</v>
      </c>
      <c r="E365" s="107"/>
      <c r="F365" s="108">
        <v>14924.62</v>
      </c>
      <c r="G365" s="116">
        <f>SUM(G366)</f>
        <v>10000</v>
      </c>
      <c r="H365" s="116">
        <f t="shared" ref="H365:I365" si="80">SUM(H366)</f>
        <v>10000</v>
      </c>
      <c r="I365" s="116">
        <f t="shared" si="80"/>
        <v>10000</v>
      </c>
    </row>
    <row r="366" spans="1:9" x14ac:dyDescent="0.25">
      <c r="A366" s="147" t="s">
        <v>140</v>
      </c>
      <c r="B366" s="148"/>
      <c r="C366" s="149"/>
      <c r="D366" s="110" t="s">
        <v>150</v>
      </c>
      <c r="E366" s="111"/>
      <c r="F366" s="112"/>
      <c r="G366" s="113">
        <v>10000</v>
      </c>
      <c r="H366" s="113">
        <v>10000</v>
      </c>
      <c r="I366" s="113">
        <v>10000</v>
      </c>
    </row>
    <row r="367" spans="1:9" x14ac:dyDescent="0.25">
      <c r="A367" s="138">
        <v>3</v>
      </c>
      <c r="B367" s="139"/>
      <c r="C367" s="140"/>
      <c r="D367" s="115" t="s">
        <v>95</v>
      </c>
      <c r="E367" s="111"/>
      <c r="F367" s="112"/>
      <c r="G367" s="113">
        <v>10000</v>
      </c>
      <c r="H367" s="113">
        <v>10000</v>
      </c>
      <c r="I367" s="113">
        <v>10000</v>
      </c>
    </row>
    <row r="368" spans="1:9" ht="28.5" x14ac:dyDescent="0.25">
      <c r="A368" s="141">
        <v>37</v>
      </c>
      <c r="B368" s="142"/>
      <c r="C368" s="143"/>
      <c r="D368" s="115" t="s">
        <v>252</v>
      </c>
      <c r="E368" s="111"/>
      <c r="F368" s="112"/>
      <c r="G368" s="113">
        <v>10000</v>
      </c>
      <c r="H368" s="113">
        <v>10000</v>
      </c>
      <c r="I368" s="113">
        <v>10000</v>
      </c>
    </row>
    <row r="369" spans="1:9" ht="30" x14ac:dyDescent="0.25">
      <c r="A369" s="144" t="s">
        <v>259</v>
      </c>
      <c r="B369" s="145"/>
      <c r="C369" s="146"/>
      <c r="D369" s="106" t="s">
        <v>254</v>
      </c>
      <c r="E369" s="107"/>
      <c r="F369" s="108">
        <v>15410</v>
      </c>
      <c r="G369" s="116">
        <v>40000</v>
      </c>
      <c r="H369" s="116">
        <v>40000</v>
      </c>
      <c r="I369" s="116">
        <v>40000</v>
      </c>
    </row>
    <row r="370" spans="1:9" x14ac:dyDescent="0.25">
      <c r="A370" s="147" t="s">
        <v>140</v>
      </c>
      <c r="B370" s="148"/>
      <c r="C370" s="149"/>
      <c r="D370" s="110" t="s">
        <v>150</v>
      </c>
      <c r="E370" s="111"/>
      <c r="F370" s="112"/>
      <c r="G370" s="113">
        <v>4000</v>
      </c>
      <c r="H370" s="113">
        <v>4000</v>
      </c>
      <c r="I370" s="113">
        <v>4000</v>
      </c>
    </row>
    <row r="371" spans="1:9" x14ac:dyDescent="0.25">
      <c r="A371" s="138">
        <v>3</v>
      </c>
      <c r="B371" s="139"/>
      <c r="C371" s="140"/>
      <c r="D371" s="115" t="s">
        <v>95</v>
      </c>
      <c r="E371" s="111"/>
      <c r="F371" s="112"/>
      <c r="G371" s="113">
        <f>G370</f>
        <v>4000</v>
      </c>
      <c r="H371" s="113">
        <v>4000</v>
      </c>
      <c r="I371" s="113">
        <v>4000</v>
      </c>
    </row>
    <row r="372" spans="1:9" ht="28.5" x14ac:dyDescent="0.25">
      <c r="A372" s="141">
        <v>37</v>
      </c>
      <c r="B372" s="142"/>
      <c r="C372" s="143"/>
      <c r="D372" s="115" t="s">
        <v>252</v>
      </c>
      <c r="E372" s="111"/>
      <c r="F372" s="112"/>
      <c r="G372" s="113">
        <f>G371</f>
        <v>4000</v>
      </c>
      <c r="H372" s="113">
        <v>4000</v>
      </c>
      <c r="I372" s="113">
        <v>4585</v>
      </c>
    </row>
    <row r="373" spans="1:9" x14ac:dyDescent="0.25">
      <c r="A373" s="147" t="s">
        <v>145</v>
      </c>
      <c r="B373" s="148"/>
      <c r="C373" s="149"/>
      <c r="D373" s="110" t="s">
        <v>151</v>
      </c>
      <c r="E373" s="111"/>
      <c r="F373" s="112"/>
      <c r="G373" s="113">
        <f>G369-G370</f>
        <v>36000</v>
      </c>
      <c r="H373" s="113">
        <f t="shared" ref="H373:I373" si="81">H369-H370</f>
        <v>36000</v>
      </c>
      <c r="I373" s="113">
        <f t="shared" si="81"/>
        <v>36000</v>
      </c>
    </row>
    <row r="374" spans="1:9" x14ac:dyDescent="0.25">
      <c r="A374" s="138">
        <v>3</v>
      </c>
      <c r="B374" s="139"/>
      <c r="C374" s="140"/>
      <c r="D374" s="115" t="s">
        <v>95</v>
      </c>
      <c r="E374" s="111"/>
      <c r="F374" s="112"/>
      <c r="G374" s="113">
        <v>36000</v>
      </c>
      <c r="H374" s="113">
        <v>36000</v>
      </c>
      <c r="I374" s="113">
        <v>36000</v>
      </c>
    </row>
    <row r="375" spans="1:9" ht="28.5" x14ac:dyDescent="0.25">
      <c r="A375" s="141">
        <v>37</v>
      </c>
      <c r="B375" s="142"/>
      <c r="C375" s="143"/>
      <c r="D375" s="115" t="s">
        <v>252</v>
      </c>
      <c r="E375" s="111"/>
      <c r="F375" s="112"/>
      <c r="G375" s="113">
        <f>G374</f>
        <v>36000</v>
      </c>
      <c r="H375" s="113">
        <v>36000</v>
      </c>
      <c r="I375" s="113">
        <v>36000</v>
      </c>
    </row>
    <row r="376" spans="1:9" ht="45" x14ac:dyDescent="0.25">
      <c r="A376" s="144" t="s">
        <v>260</v>
      </c>
      <c r="B376" s="145"/>
      <c r="C376" s="146"/>
      <c r="D376" s="106" t="s">
        <v>255</v>
      </c>
      <c r="E376" s="107"/>
      <c r="F376" s="108">
        <v>64593.120000000003</v>
      </c>
      <c r="G376" s="116">
        <v>200000</v>
      </c>
      <c r="H376" s="116">
        <f t="shared" ref="H376:I376" si="82">SUM(H377)</f>
        <v>200000</v>
      </c>
      <c r="I376" s="116">
        <f t="shared" si="82"/>
        <v>100000</v>
      </c>
    </row>
    <row r="377" spans="1:9" x14ac:dyDescent="0.25">
      <c r="A377" s="147" t="s">
        <v>145</v>
      </c>
      <c r="B377" s="148"/>
      <c r="C377" s="149"/>
      <c r="D377" s="110" t="s">
        <v>151</v>
      </c>
      <c r="E377" s="111"/>
      <c r="F377" s="112"/>
      <c r="G377" s="113">
        <v>200000</v>
      </c>
      <c r="H377" s="113">
        <v>200000</v>
      </c>
      <c r="I377" s="113">
        <v>100000</v>
      </c>
    </row>
    <row r="378" spans="1:9" x14ac:dyDescent="0.25">
      <c r="A378" s="138">
        <v>3</v>
      </c>
      <c r="B378" s="139"/>
      <c r="C378" s="140"/>
      <c r="D378" s="115" t="s">
        <v>95</v>
      </c>
      <c r="E378" s="111"/>
      <c r="F378" s="112"/>
      <c r="G378" s="113">
        <f>SUM(G377)</f>
        <v>200000</v>
      </c>
      <c r="H378" s="113">
        <f t="shared" ref="H378:I379" si="83">SUM(H377)</f>
        <v>200000</v>
      </c>
      <c r="I378" s="113">
        <f t="shared" si="83"/>
        <v>100000</v>
      </c>
    </row>
    <row r="379" spans="1:9" ht="28.5" x14ac:dyDescent="0.25">
      <c r="A379" s="141">
        <v>37</v>
      </c>
      <c r="B379" s="142"/>
      <c r="C379" s="143"/>
      <c r="D379" s="115" t="s">
        <v>252</v>
      </c>
      <c r="E379" s="111"/>
      <c r="F379" s="112"/>
      <c r="G379" s="113">
        <v>200000</v>
      </c>
      <c r="H379" s="113">
        <v>200000</v>
      </c>
      <c r="I379" s="113">
        <f t="shared" si="83"/>
        <v>100000</v>
      </c>
    </row>
    <row r="380" spans="1:9" ht="25.5" customHeight="1" x14ac:dyDescent="0.25">
      <c r="A380" s="144" t="s">
        <v>261</v>
      </c>
      <c r="B380" s="145"/>
      <c r="C380" s="146"/>
      <c r="D380" s="106" t="s">
        <v>256</v>
      </c>
      <c r="E380" s="107"/>
      <c r="F380" s="108">
        <v>2000</v>
      </c>
      <c r="G380" s="116">
        <f>SUM(G381)</f>
        <v>2000</v>
      </c>
      <c r="H380" s="116">
        <f t="shared" ref="H380:I380" si="84">SUM(H381)</f>
        <v>2000</v>
      </c>
      <c r="I380" s="116">
        <f t="shared" si="84"/>
        <v>2000</v>
      </c>
    </row>
    <row r="381" spans="1:9" x14ac:dyDescent="0.25">
      <c r="A381" s="147" t="s">
        <v>140</v>
      </c>
      <c r="B381" s="148"/>
      <c r="C381" s="149"/>
      <c r="D381" s="110" t="s">
        <v>150</v>
      </c>
      <c r="E381" s="111"/>
      <c r="F381" s="112"/>
      <c r="G381" s="113">
        <v>2000</v>
      </c>
      <c r="H381" s="113">
        <v>2000</v>
      </c>
      <c r="I381" s="113">
        <v>2000</v>
      </c>
    </row>
    <row r="382" spans="1:9" x14ac:dyDescent="0.25">
      <c r="A382" s="138">
        <v>3</v>
      </c>
      <c r="B382" s="139"/>
      <c r="C382" s="140"/>
      <c r="D382" s="115" t="s">
        <v>95</v>
      </c>
      <c r="E382" s="111"/>
      <c r="F382" s="112"/>
      <c r="G382" s="113">
        <v>2000</v>
      </c>
      <c r="H382" s="113">
        <v>2000</v>
      </c>
      <c r="I382" s="113">
        <v>2000</v>
      </c>
    </row>
    <row r="383" spans="1:9" x14ac:dyDescent="0.25">
      <c r="A383" s="141">
        <v>38</v>
      </c>
      <c r="B383" s="142"/>
      <c r="C383" s="143"/>
      <c r="D383" s="115" t="s">
        <v>133</v>
      </c>
      <c r="E383" s="111"/>
      <c r="F383" s="112"/>
      <c r="G383" s="113">
        <v>2000</v>
      </c>
      <c r="H383" s="113">
        <v>2000</v>
      </c>
      <c r="I383" s="113">
        <v>2000</v>
      </c>
    </row>
    <row r="384" spans="1:9" x14ac:dyDescent="0.25">
      <c r="A384" s="178"/>
      <c r="B384" s="178"/>
      <c r="C384" s="178"/>
      <c r="D384" s="9"/>
      <c r="E384" s="7"/>
      <c r="F384" s="57"/>
      <c r="G384" s="10"/>
      <c r="H384" s="10"/>
      <c r="I384" s="10"/>
    </row>
    <row r="385" spans="1:9" ht="15" customHeight="1" x14ac:dyDescent="0.25">
      <c r="A385" s="179" t="s">
        <v>311</v>
      </c>
      <c r="B385" s="179"/>
      <c r="C385" s="179"/>
      <c r="D385" s="66"/>
      <c r="E385" s="67"/>
      <c r="F385" s="67"/>
      <c r="G385" s="68"/>
      <c r="H385" s="183" t="s">
        <v>153</v>
      </c>
      <c r="I385" s="183"/>
    </row>
    <row r="386" spans="1:9" x14ac:dyDescent="0.25">
      <c r="A386" s="179" t="s">
        <v>312</v>
      </c>
      <c r="B386" s="179"/>
      <c r="C386" s="179"/>
      <c r="D386" s="69"/>
      <c r="E386" s="67"/>
      <c r="F386" s="67"/>
      <c r="G386" s="68"/>
      <c r="H386" s="183" t="s">
        <v>253</v>
      </c>
      <c r="I386" s="183"/>
    </row>
    <row r="387" spans="1:9" x14ac:dyDescent="0.25">
      <c r="A387" s="180" t="s">
        <v>313</v>
      </c>
      <c r="B387" s="180"/>
      <c r="C387" s="180"/>
      <c r="D387" s="66"/>
      <c r="E387" s="67"/>
      <c r="F387" s="67"/>
      <c r="G387" s="68"/>
      <c r="H387" s="68"/>
      <c r="I387" s="70"/>
    </row>
    <row r="388" spans="1:9" x14ac:dyDescent="0.25">
      <c r="A388" s="182"/>
      <c r="B388" s="182"/>
      <c r="C388" s="182"/>
      <c r="D388" s="66"/>
      <c r="E388" s="67"/>
      <c r="F388" s="67"/>
      <c r="G388" s="68"/>
      <c r="H388" s="68"/>
      <c r="I388" s="70"/>
    </row>
    <row r="389" spans="1:9" x14ac:dyDescent="0.25">
      <c r="A389" s="181"/>
      <c r="B389" s="181"/>
      <c r="C389" s="181"/>
      <c r="D389" s="11"/>
      <c r="E389" s="7"/>
      <c r="F389" s="57"/>
      <c r="G389" s="10"/>
      <c r="H389" s="10"/>
      <c r="I389" s="12"/>
    </row>
    <row r="390" spans="1:9" x14ac:dyDescent="0.25">
      <c r="A390" s="178"/>
      <c r="B390" s="178"/>
      <c r="C390" s="178"/>
      <c r="D390" s="8"/>
      <c r="E390" s="7"/>
      <c r="F390" s="57"/>
      <c r="G390" s="10"/>
      <c r="H390" s="10"/>
      <c r="I390" s="12"/>
    </row>
    <row r="391" spans="1:9" x14ac:dyDescent="0.25">
      <c r="A391" s="177"/>
      <c r="B391" s="177"/>
      <c r="C391" s="177"/>
      <c r="D391" s="8"/>
      <c r="E391" s="7"/>
      <c r="F391" s="57"/>
      <c r="G391" s="10"/>
      <c r="H391" s="10"/>
      <c r="I391" s="12"/>
    </row>
  </sheetData>
  <mergeCells count="391">
    <mergeCell ref="A71:C71"/>
    <mergeCell ref="A99:C99"/>
    <mergeCell ref="A100:C100"/>
    <mergeCell ref="A43:C43"/>
    <mergeCell ref="A63:C63"/>
    <mergeCell ref="A47:C47"/>
    <mergeCell ref="H385:I385"/>
    <mergeCell ref="H386:I386"/>
    <mergeCell ref="A325:C325"/>
    <mergeCell ref="A326:C326"/>
    <mergeCell ref="A321:C321"/>
    <mergeCell ref="A318:C318"/>
    <mergeCell ref="A319:C319"/>
    <mergeCell ref="A320:C320"/>
    <mergeCell ref="A323:C323"/>
    <mergeCell ref="A324:C324"/>
    <mergeCell ref="A344:C344"/>
    <mergeCell ref="A345:C345"/>
    <mergeCell ref="A349:C349"/>
    <mergeCell ref="A350:C350"/>
    <mergeCell ref="A351:C351"/>
    <mergeCell ref="A352:C352"/>
    <mergeCell ref="A353:C353"/>
    <mergeCell ref="A354:C354"/>
    <mergeCell ref="A355:C355"/>
    <mergeCell ref="A356:C356"/>
    <mergeCell ref="A334:C334"/>
    <mergeCell ref="A377:C377"/>
    <mergeCell ref="A378:C378"/>
    <mergeCell ref="A379:C379"/>
    <mergeCell ref="A284:C284"/>
    <mergeCell ref="A314:C314"/>
    <mergeCell ref="A294:C294"/>
    <mergeCell ref="A303:C303"/>
    <mergeCell ref="A304:C304"/>
    <mergeCell ref="A305:C305"/>
    <mergeCell ref="A309:C309"/>
    <mergeCell ref="A365:C365"/>
    <mergeCell ref="A360:C360"/>
    <mergeCell ref="A362:C362"/>
    <mergeCell ref="A363:C363"/>
    <mergeCell ref="A364:C364"/>
    <mergeCell ref="A357:C357"/>
    <mergeCell ref="A358:C358"/>
    <mergeCell ref="A359:C359"/>
    <mergeCell ref="A316:C316"/>
    <mergeCell ref="A328:C328"/>
    <mergeCell ref="A329:C329"/>
    <mergeCell ref="A280:C280"/>
    <mergeCell ref="A282:C282"/>
    <mergeCell ref="A283:C283"/>
    <mergeCell ref="A313:C313"/>
    <mergeCell ref="A312:C312"/>
    <mergeCell ref="A300:C300"/>
    <mergeCell ref="A307:C307"/>
    <mergeCell ref="A302:C302"/>
    <mergeCell ref="A287:C287"/>
    <mergeCell ref="A286:C286"/>
    <mergeCell ref="A298:C298"/>
    <mergeCell ref="A285:C285"/>
    <mergeCell ref="A346:C346"/>
    <mergeCell ref="A347:C347"/>
    <mergeCell ref="A348:C348"/>
    <mergeCell ref="A330:C330"/>
    <mergeCell ref="A331:C331"/>
    <mergeCell ref="A342:C342"/>
    <mergeCell ref="A343:C343"/>
    <mergeCell ref="A317:C317"/>
    <mergeCell ref="A333:C333"/>
    <mergeCell ref="A332:C332"/>
    <mergeCell ref="A315:C315"/>
    <mergeCell ref="A301:C301"/>
    <mergeCell ref="A295:C295"/>
    <mergeCell ref="A273:C273"/>
    <mergeCell ref="A274:C274"/>
    <mergeCell ref="A275:C275"/>
    <mergeCell ref="A276:C276"/>
    <mergeCell ref="A277:C277"/>
    <mergeCell ref="A278:C278"/>
    <mergeCell ref="A279:C279"/>
    <mergeCell ref="A281:C281"/>
    <mergeCell ref="A308:C308"/>
    <mergeCell ref="A306:C306"/>
    <mergeCell ref="A296:C296"/>
    <mergeCell ref="A297:C297"/>
    <mergeCell ref="A299:C299"/>
    <mergeCell ref="A288:C288"/>
    <mergeCell ref="A289:C289"/>
    <mergeCell ref="A290:C290"/>
    <mergeCell ref="A291:C291"/>
    <mergeCell ref="A292:C292"/>
    <mergeCell ref="A293:C293"/>
    <mergeCell ref="A310:C310"/>
    <mergeCell ref="A311:C311"/>
    <mergeCell ref="A228:C228"/>
    <mergeCell ref="A207:C207"/>
    <mergeCell ref="A227:C227"/>
    <mergeCell ref="A220:C220"/>
    <mergeCell ref="A224:C224"/>
    <mergeCell ref="A232:C232"/>
    <mergeCell ref="A233:C233"/>
    <mergeCell ref="A234:C234"/>
    <mergeCell ref="A241:C241"/>
    <mergeCell ref="A238:C238"/>
    <mergeCell ref="A239:C239"/>
    <mergeCell ref="A240:C240"/>
    <mergeCell ref="A231:C231"/>
    <mergeCell ref="A210:C210"/>
    <mergeCell ref="A211:C211"/>
    <mergeCell ref="A212:C212"/>
    <mergeCell ref="A229:C229"/>
    <mergeCell ref="A226:C226"/>
    <mergeCell ref="A221:C221"/>
    <mergeCell ref="A237:C237"/>
    <mergeCell ref="A213:C213"/>
    <mergeCell ref="A230:C230"/>
    <mergeCell ref="A391:C391"/>
    <mergeCell ref="A384:C384"/>
    <mergeCell ref="A385:C385"/>
    <mergeCell ref="A386:C386"/>
    <mergeCell ref="A387:C387"/>
    <mergeCell ref="A389:C389"/>
    <mergeCell ref="A390:C390"/>
    <mergeCell ref="A322:C322"/>
    <mergeCell ref="A388:C388"/>
    <mergeCell ref="A380:C380"/>
    <mergeCell ref="A381:C381"/>
    <mergeCell ref="A382:C382"/>
    <mergeCell ref="A383:C383"/>
    <mergeCell ref="A327:C327"/>
    <mergeCell ref="A336:C336"/>
    <mergeCell ref="A337:C337"/>
    <mergeCell ref="A338:C338"/>
    <mergeCell ref="A339:C339"/>
    <mergeCell ref="A340:C340"/>
    <mergeCell ref="A341:C341"/>
    <mergeCell ref="A335:C335"/>
    <mergeCell ref="A361:C361"/>
    <mergeCell ref="A375:C375"/>
    <mergeCell ref="A366:C366"/>
    <mergeCell ref="A40:C40"/>
    <mergeCell ref="A67:C67"/>
    <mergeCell ref="A68:C68"/>
    <mergeCell ref="A37:C37"/>
    <mergeCell ref="A35:C35"/>
    <mergeCell ref="A62:C62"/>
    <mergeCell ref="A60:C60"/>
    <mergeCell ref="A65:C65"/>
    <mergeCell ref="A61:C61"/>
    <mergeCell ref="A58:C58"/>
    <mergeCell ref="A59:C59"/>
    <mergeCell ref="A42:C42"/>
    <mergeCell ref="A44:C44"/>
    <mergeCell ref="A45:C45"/>
    <mergeCell ref="A46:C46"/>
    <mergeCell ref="A57:C57"/>
    <mergeCell ref="A54:C54"/>
    <mergeCell ref="A55:C55"/>
    <mergeCell ref="A66:C66"/>
    <mergeCell ref="A52:C52"/>
    <mergeCell ref="A53:C53"/>
    <mergeCell ref="A56:C56"/>
    <mergeCell ref="A64:C64"/>
    <mergeCell ref="A69:C69"/>
    <mergeCell ref="A70:C70"/>
    <mergeCell ref="A109:C109"/>
    <mergeCell ref="A135:C135"/>
    <mergeCell ref="A122:C122"/>
    <mergeCell ref="A145:C145"/>
    <mergeCell ref="A157:C157"/>
    <mergeCell ref="A161:C161"/>
    <mergeCell ref="A158:C158"/>
    <mergeCell ref="A140:C140"/>
    <mergeCell ref="A159:C159"/>
    <mergeCell ref="A160:C160"/>
    <mergeCell ref="A147:C147"/>
    <mergeCell ref="A148:C148"/>
    <mergeCell ref="A149:C149"/>
    <mergeCell ref="A153:C153"/>
    <mergeCell ref="A81:C81"/>
    <mergeCell ref="A82:C82"/>
    <mergeCell ref="A87:C87"/>
    <mergeCell ref="A134:C134"/>
    <mergeCell ref="A143:C143"/>
    <mergeCell ref="A144:C144"/>
    <mergeCell ref="A123:C123"/>
    <mergeCell ref="A124:C124"/>
    <mergeCell ref="A163:C163"/>
    <mergeCell ref="A164:C164"/>
    <mergeCell ref="A200:C200"/>
    <mergeCell ref="A216:C216"/>
    <mergeCell ref="A189:C189"/>
    <mergeCell ref="A190:C190"/>
    <mergeCell ref="A191:C191"/>
    <mergeCell ref="A208:C208"/>
    <mergeCell ref="A209:C209"/>
    <mergeCell ref="A173:C173"/>
    <mergeCell ref="A177:C177"/>
    <mergeCell ref="A178:C178"/>
    <mergeCell ref="A179:C179"/>
    <mergeCell ref="A180:C180"/>
    <mergeCell ref="A181:C181"/>
    <mergeCell ref="A182:C182"/>
    <mergeCell ref="A183:C183"/>
    <mergeCell ref="A192:C192"/>
    <mergeCell ref="A194:C194"/>
    <mergeCell ref="A188:C188"/>
    <mergeCell ref="A193:C193"/>
    <mergeCell ref="A195:C195"/>
    <mergeCell ref="A196:C196"/>
    <mergeCell ref="A197:C197"/>
    <mergeCell ref="A256:C256"/>
    <mergeCell ref="A257:C257"/>
    <mergeCell ref="A272:C272"/>
    <mergeCell ref="A263:C263"/>
    <mergeCell ref="A264:C264"/>
    <mergeCell ref="A265:C265"/>
    <mergeCell ref="A258:C258"/>
    <mergeCell ref="A260:C260"/>
    <mergeCell ref="A261:C261"/>
    <mergeCell ref="A262:C262"/>
    <mergeCell ref="A267:C267"/>
    <mergeCell ref="A268:C268"/>
    <mergeCell ref="A269:C269"/>
    <mergeCell ref="A270:C270"/>
    <mergeCell ref="A271:C271"/>
    <mergeCell ref="A266:C266"/>
    <mergeCell ref="A259:C259"/>
    <mergeCell ref="A95:C95"/>
    <mergeCell ref="A96:C96"/>
    <mergeCell ref="A89:C89"/>
    <mergeCell ref="A90:C90"/>
    <mergeCell ref="A91:C91"/>
    <mergeCell ref="A92:C92"/>
    <mergeCell ref="A76:C76"/>
    <mergeCell ref="A77:C77"/>
    <mergeCell ref="A78:C78"/>
    <mergeCell ref="A79:C79"/>
    <mergeCell ref="A88:C88"/>
    <mergeCell ref="A83:C83"/>
    <mergeCell ref="A93:C93"/>
    <mergeCell ref="A86:C86"/>
    <mergeCell ref="A84:C84"/>
    <mergeCell ref="A94:C94"/>
    <mergeCell ref="A1:I1"/>
    <mergeCell ref="A3:I3"/>
    <mergeCell ref="A5:C5"/>
    <mergeCell ref="A10:C10"/>
    <mergeCell ref="A11:C11"/>
    <mergeCell ref="A48:C48"/>
    <mergeCell ref="A49:C49"/>
    <mergeCell ref="A50:C50"/>
    <mergeCell ref="A51:C51"/>
    <mergeCell ref="A6:C6"/>
    <mergeCell ref="A7:C7"/>
    <mergeCell ref="A8:C8"/>
    <mergeCell ref="A9:C9"/>
    <mergeCell ref="A21:C21"/>
    <mergeCell ref="A22:C22"/>
    <mergeCell ref="A23:C23"/>
    <mergeCell ref="A24:C24"/>
    <mergeCell ref="A39:C39"/>
    <mergeCell ref="A41:C41"/>
    <mergeCell ref="A12:C12"/>
    <mergeCell ref="A33:C33"/>
    <mergeCell ref="A38:C38"/>
    <mergeCell ref="A15:C15"/>
    <mergeCell ref="A16:C16"/>
    <mergeCell ref="A162:C162"/>
    <mergeCell ref="A186:C186"/>
    <mergeCell ref="A187:C187"/>
    <mergeCell ref="A18:C18"/>
    <mergeCell ref="A19:C19"/>
    <mergeCell ref="A80:C80"/>
    <mergeCell ref="A85:C85"/>
    <mergeCell ref="A97:C97"/>
    <mergeCell ref="A98:C98"/>
    <mergeCell ref="A101:C101"/>
    <mergeCell ref="A105:C105"/>
    <mergeCell ref="A174:C174"/>
    <mergeCell ref="A175:C175"/>
    <mergeCell ref="A176:C176"/>
    <mergeCell ref="A150:C150"/>
    <mergeCell ref="A151:C151"/>
    <mergeCell ref="A152:C152"/>
    <mergeCell ref="A72:C72"/>
    <mergeCell ref="A73:C73"/>
    <mergeCell ref="A74:C74"/>
    <mergeCell ref="A75:C75"/>
    <mergeCell ref="A31:C31"/>
    <mergeCell ref="A32:C32"/>
    <mergeCell ref="A36:C36"/>
    <mergeCell ref="A20:C20"/>
    <mergeCell ref="A28:C28"/>
    <mergeCell ref="A29:C29"/>
    <mergeCell ref="A30:C30"/>
    <mergeCell ref="A25:C25"/>
    <mergeCell ref="A13:C13"/>
    <mergeCell ref="A14:C14"/>
    <mergeCell ref="A17:C17"/>
    <mergeCell ref="A34:C34"/>
    <mergeCell ref="A26:C26"/>
    <mergeCell ref="A27:C27"/>
    <mergeCell ref="A154:C154"/>
    <mergeCell ref="A106:C106"/>
    <mergeCell ref="A107:C107"/>
    <mergeCell ref="A117:C117"/>
    <mergeCell ref="A141:C141"/>
    <mergeCell ref="A142:C142"/>
    <mergeCell ref="A129:C129"/>
    <mergeCell ref="A136:C136"/>
    <mergeCell ref="A137:C137"/>
    <mergeCell ref="A138:C138"/>
    <mergeCell ref="A133:C133"/>
    <mergeCell ref="A120:C120"/>
    <mergeCell ref="A132:C132"/>
    <mergeCell ref="A118:C118"/>
    <mergeCell ref="A119:C119"/>
    <mergeCell ref="A121:C121"/>
    <mergeCell ref="A127:C127"/>
    <mergeCell ref="A131:C131"/>
    <mergeCell ref="A111:C111"/>
    <mergeCell ref="A139:C139"/>
    <mergeCell ref="A130:C130"/>
    <mergeCell ref="A155:C155"/>
    <mergeCell ref="A156:C156"/>
    <mergeCell ref="A168:C168"/>
    <mergeCell ref="A169:C169"/>
    <mergeCell ref="A170:C170"/>
    <mergeCell ref="A171:C171"/>
    <mergeCell ref="A172:C172"/>
    <mergeCell ref="A146:C146"/>
    <mergeCell ref="A102:C102"/>
    <mergeCell ref="A103:C103"/>
    <mergeCell ref="A104:C104"/>
    <mergeCell ref="A110:C110"/>
    <mergeCell ref="A108:C108"/>
    <mergeCell ref="A116:C116"/>
    <mergeCell ref="A125:C125"/>
    <mergeCell ref="A126:C126"/>
    <mergeCell ref="A128:C128"/>
    <mergeCell ref="A112:C112"/>
    <mergeCell ref="A113:C113"/>
    <mergeCell ref="A114:C114"/>
    <mergeCell ref="A115:C115"/>
    <mergeCell ref="A165:C165"/>
    <mergeCell ref="A166:C166"/>
    <mergeCell ref="A167:C167"/>
    <mergeCell ref="A367:C367"/>
    <mergeCell ref="A368:C368"/>
    <mergeCell ref="A369:C369"/>
    <mergeCell ref="A373:C373"/>
    <mergeCell ref="A374:C374"/>
    <mergeCell ref="A376:C376"/>
    <mergeCell ref="A370:C370"/>
    <mergeCell ref="A371:C371"/>
    <mergeCell ref="A372:C372"/>
    <mergeCell ref="A198:C198"/>
    <mergeCell ref="A225:C225"/>
    <mergeCell ref="A184:C184"/>
    <mergeCell ref="A185:C185"/>
    <mergeCell ref="A218:C218"/>
    <mergeCell ref="A219:C219"/>
    <mergeCell ref="A214:C214"/>
    <mergeCell ref="A215:C215"/>
    <mergeCell ref="A201:C201"/>
    <mergeCell ref="A202:C202"/>
    <mergeCell ref="A217:C217"/>
    <mergeCell ref="A199:C199"/>
    <mergeCell ref="A203:C203"/>
    <mergeCell ref="A204:C204"/>
    <mergeCell ref="A205:C205"/>
    <mergeCell ref="A206:C206"/>
    <mergeCell ref="A222:C222"/>
    <mergeCell ref="A223:C223"/>
    <mergeCell ref="A250:C250"/>
    <mergeCell ref="A251:C251"/>
    <mergeCell ref="A252:C252"/>
    <mergeCell ref="A235:C235"/>
    <mergeCell ref="A236:C236"/>
    <mergeCell ref="A246:C246"/>
    <mergeCell ref="A247:C247"/>
    <mergeCell ref="A255:C255"/>
    <mergeCell ref="A245:C245"/>
    <mergeCell ref="A249:C249"/>
    <mergeCell ref="A244:C244"/>
    <mergeCell ref="A253:C253"/>
    <mergeCell ref="A254:C254"/>
    <mergeCell ref="A248:C248"/>
    <mergeCell ref="A243:C243"/>
    <mergeCell ref="A242:C242"/>
  </mergeCells>
  <printOptions horizontalCentered="1"/>
  <pageMargins left="0.70866141732283472" right="0.70866141732283472" top="0.74803149606299213" bottom="0.74803149606299213" header="0.31496062992125984" footer="0.31496062992125984"/>
  <pageSetup paperSize="9" scale="60" firstPageNumber="5" orientation="landscape" useFirstPageNumber="1" r:id="rId1"/>
  <rowBreaks count="3" manualBreakCount="3">
    <brk id="55" max="12" man="1"/>
    <brk id="133" max="12" man="1"/>
    <brk id="21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1</vt:i4>
      </vt:variant>
    </vt:vector>
  </HeadingPairs>
  <TitlesOfParts>
    <vt:vector size="8" baseType="lpstr">
      <vt:lpstr>SAŽETAK</vt:lpstr>
      <vt:lpstr>Prihodi i rashodi po izvorima</vt:lpstr>
      <vt:lpstr> Račun prihoda i rashoda</vt:lpstr>
      <vt:lpstr>Račun financiranja</vt:lpstr>
      <vt:lpstr>Račun financiranja po izvorima</vt:lpstr>
      <vt:lpstr>Rashodi prema funkcijskoj kl</vt:lpstr>
      <vt:lpstr>POSEBNI DIO</vt:lpstr>
      <vt:lpstr>'POSEBNI DIO'!Podrucje_ispisa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Lacković</dc:creator>
  <cp:lastModifiedBy>Korisnik</cp:lastModifiedBy>
  <cp:lastPrinted>2024-11-14T09:09:55Z</cp:lastPrinted>
  <dcterms:created xsi:type="dcterms:W3CDTF">2022-08-12T12:51:27Z</dcterms:created>
  <dcterms:modified xsi:type="dcterms:W3CDTF">2024-11-14T09:10:56Z</dcterms:modified>
</cp:coreProperties>
</file>